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betty-sues\Downloads\"/>
    </mc:Choice>
  </mc:AlternateContent>
  <xr:revisionPtr revIDLastSave="0" documentId="8_{90F50C30-E514-41EC-B80D-0A090EBEFA3F}" xr6:coauthVersionLast="47" xr6:coauthVersionMax="47" xr10:uidLastSave="{00000000-0000-0000-0000-000000000000}"/>
  <bookViews>
    <workbookView xWindow="-28920" yWindow="-120" windowWidth="29040" windowHeight="15840" activeTab="2" xr2:uid="{00000000-000D-0000-FFFF-FFFF00000000}"/>
  </bookViews>
  <sheets>
    <sheet name="Home" sheetId="9" r:id="rId1"/>
    <sheet name="Instructions" sheetId="7" r:id="rId2"/>
    <sheet name="Front sheet" sheetId="4" r:id="rId3"/>
    <sheet name="Version" sheetId="8" state="hidden" r:id="rId4"/>
    <sheet name="Work sheet 1" sheetId="3" state="hidden" r:id="rId5"/>
  </sheets>
  <externalReferences>
    <externalReference r:id="rId6"/>
  </externalReferences>
  <definedNames>
    <definedName name="_xlnm._FilterDatabase" localSheetId="4" hidden="1">'Work sheet 1'!$AW$7:$AX$7</definedName>
    <definedName name="Category">OFFSET('[1]Worksheet 1'!$I$9,0,0,'[1]Worksheet 1'!$D$6,1)</definedName>
    <definedName name="Change_1">OFFSET('Work sheet 1'!$BC$9,0,6,'Work sheet 1'!$E$3,1)</definedName>
    <definedName name="Change_2">OFFSET('Work sheet 1'!$BC$9,0,7,'Work sheet 1'!$E$3,1)</definedName>
    <definedName name="Change_3">OFFSET('Work sheet 1'!$BC$9,0,8,'Work sheet 1'!$E$3,1)</definedName>
    <definedName name="change_4">OFFSET('Work sheet 1'!$BC$9,0,9,'Work sheet 1'!$E$3,1)</definedName>
    <definedName name="Cum_Tally">OFFSET('Work sheet 1'!$D$9,0,2,'Work sheet 1'!$E$3,1)</definedName>
    <definedName name="CumlPercentage">OFFSET('[1]Worksheet 1'!$K$9,0,0,'[1]Worksheet 1'!$D$6,1)</definedName>
    <definedName name="Date_format">'Front sheet'!$AZ$5:$AZ$6</definedName>
    <definedName name="I_CC">OFFSET('Work sheet 1'!$BQ$9,0,0,'Work sheet 1'!$E$3,1)</definedName>
    <definedName name="I_Fail">OFFSET('Work sheet 1'!$CH$9,0,0,'Work sheet 1'!$E$3,1)</definedName>
    <definedName name="I_Flip">OFFSET('Work sheet 1'!$CI$9,0,0,'Work sheet 1'!$E$3,1)</definedName>
    <definedName name="I_Pass">OFFSET('Work sheet 1'!$CG$9,0,0,'Work sheet 1'!$E$3,1)</definedName>
    <definedName name="I_SCCH">OFFSET('Work sheet 1'!$BS$9,0,0,'Work sheet 1'!$E$3,1)</definedName>
    <definedName name="I_SCCL">OFFSET('Work sheet 1'!$BW$9,0,0,'Work sheet 1'!$E$3,1)</definedName>
    <definedName name="I_SCIH">OFFSET('Work sheet 1'!$BR$9,0,0,'Work sheet 1'!$E$3,1)</definedName>
    <definedName name="I_SCIL">OFFSET('Work sheet 1'!$BV$9,0,0,'Work sheet 1'!$E$3,1)</definedName>
    <definedName name="I_SCND">OFFSET('Work sheet 1'!$CC$9,0,0,'Work sheet 1'!$E$3,1)</definedName>
    <definedName name="I_SCNU">OFFSET('Work sheet 1'!$CA$9,0,0,'Work sheet 1'!$E$3,1)</definedName>
    <definedName name="Improvement">'Front sheet'!$BG$5:$BG$7</definedName>
    <definedName name="Intv1">OFFSET('Work sheet 1'!$BC$9,0,0,'Work sheet 1'!$E$3,1)</definedName>
    <definedName name="Intv2">OFFSET('Work sheet 1'!$BC$9,0,1,'Work sheet 1'!$E$3,1)</definedName>
    <definedName name="Intv3">OFFSET('Work sheet 1'!$BC$9,0,2,'Work sheet 1'!$E$3,1)</definedName>
    <definedName name="Intv4">OFFSET('Work sheet 1'!$BC$9,0,3,'Work sheet 1'!$E$3,1)</definedName>
    <definedName name="Intv5">OFFSET('Work sheet 1'!$BC$9,0,4,'Work sheet 1'!$E$3,1)</definedName>
    <definedName name="LCL">OFFSET('Work sheet 1'!$I$9,0,0,'Work sheet 1'!$E$3,1)</definedName>
    <definedName name="Mean">OFFSET('Work sheet 1'!$G$9,0,0,'Work sheet 1'!$E$3,1)</definedName>
    <definedName name="Measure">OFFSET('Work sheet 1'!$E$9,0,0,'Work sheet 1'!$E$3,1)</definedName>
    <definedName name="Measure_2">OFFSET('Work sheet 1'!$J$9,0,0,'Work sheet 1'!$E$3,1)</definedName>
    <definedName name="Moving_range">OFFSET('Work sheet 1'!$K$9,1,0,IF('Work sheet 1'!$E$3=1,1,'Work sheet 1'!$E$3-1),1)</definedName>
    <definedName name="MR_1">OFFSET('Work sheet 1'!$L$9,1,0,'Work sheet 1'!$F$3-1,1)</definedName>
    <definedName name="MR_2">OFFSET('Work sheet 1'!$L$9,'Work sheet 1'!$E$4,0,'Work sheet 1'!$F$4-1,1)</definedName>
    <definedName name="MR_3">OFFSET('Work sheet 1'!$L$9,'Work sheet 1'!$E$5,0,'Work sheet 1'!$F$5-1,1)</definedName>
    <definedName name="MR_4">OFFSET('Work sheet 1'!$L$9,'Work sheet 1'!$E$6,0,'Work sheet 1'!$F$6-1,1)</definedName>
    <definedName name="MR_5">OFFSET('Work sheet 1'!$L$9,'Work sheet 1'!$E$7,0,'Work sheet 1'!$F$7-1,1)</definedName>
    <definedName name="MR_CL">OFFSET('Work sheet 1'!$L$9,1,0,IF('Front sheet'!$T$7=0,'Work sheet 1'!$E$3-1,'Front sheet'!H$7-1),1)</definedName>
    <definedName name="MR_CL2">OFFSET('Work sheet 1'!$O$9,1,0,IF('Work sheet 1'!$E$3=1,1,'Work sheet 1'!$E$3-1),1)</definedName>
    <definedName name="MR_high_point">OFFSET('Work sheet 1'!$AL$9,1,0,IF('Work sheet 1'!$E$3=1,1,'Work sheet 1'!$E$3-1),1)</definedName>
    <definedName name="MR_Mean">OFFSET('Work sheet 1'!$M$9,1,0,IF('Work sheet 1'!$E$3=1,1,'Work sheet 1'!$E$3-1),1)</definedName>
    <definedName name="MR2_only">OFFSET('Work sheet 1'!$L$9,'Work sheet 1'!$E$4,0,'Work sheet 1'!$F$4,1)</definedName>
    <definedName name="Number_type">'Front sheet'!$AX$5:$AX$8</definedName>
    <definedName name="period">'Front sheet'!$AP$5:$AP$10</definedName>
    <definedName name="_xlnm.Print_Area" localSheetId="2">'Front sheet'!$B$2:$Y$56</definedName>
    <definedName name="Rotate">'Front sheet'!$BB$5:$BB$6</definedName>
    <definedName name="SC_concern">OFFSET('Work sheet 1'!$BQ$9,0,0,'Work sheet 1'!$E$3,1)</definedName>
    <definedName name="SCC">OFFSET('Work sheet 1'!$AS$9,0,0,'Work sheet 1'!$E$3,1)</definedName>
    <definedName name="SCi">OFFSET('Work sheet 1'!$AT$9,0,0,'Work sheet 1'!$E$3,1)</definedName>
    <definedName name="SCn">OFFSET('Work sheet 1'!$AU$9,0,0,'Work sheet 1'!$E$3,1)</definedName>
    <definedName name="Score">OFFSET('[1]Worksheet 1'!$J$9,0,0,'[1]Worksheet 1'!$D$6,1)</definedName>
    <definedName name="Tally">OFFSET('Work sheet 1'!$J$9,0,0,'Work sheet 1'!$F$3,1)</definedName>
    <definedName name="Tally_CL">OFFSET('Work sheet 1'!$J$9,0,0,IF('Front sheet'!$T$7&gt;0,'Front sheet'!$T$7,'Work sheet 1'!$E$3),1)</definedName>
    <definedName name="Tally0">OFFSET('Work sheet 1'!$J$9,0,0,'Work sheet 1'!$E$3,1)</definedName>
    <definedName name="Tally2">OFFSET('Work sheet 1'!$J$9,'Work sheet 1'!$E$4-1,0,'Work sheet 1'!$F$4)</definedName>
    <definedName name="Tally3">OFFSET('Work sheet 1'!$J$9,'Work sheet 1'!$E$5-1,0,'Work sheet 1'!$F$5,1)</definedName>
    <definedName name="Tally4">OFFSET('Work sheet 1'!$J$9,'Work sheet 1'!$E$6-1,0,'Work sheet 1'!$F$6,1)</definedName>
    <definedName name="Tally5">OFFSET('Work sheet 1'!$J$9,'Work sheet 1'!$E$7-1,0,'Work sheet 1'!$F$7,1)</definedName>
    <definedName name="Target">OFFSET('Work sheet 1'!$AP$9,0,0,'Work sheet 1'!$E$3,1)</definedName>
    <definedName name="UCL">OFFSET('Work sheet 1'!$H$9,0,0,'Work sheet 1'!$E$3,1)</definedName>
    <definedName name="X_Axis">OFFSET('Work sheet 1'!$D$9,0,0,'Work sheet 1'!$E$3,1)</definedName>
    <definedName name="Yes">'Work sheet 1'!$BM$1:$BM$2</definedName>
    <definedName name="YEs_no">'Front sheet'!$AR$5:$AR$6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 i="9" l="1"/>
  <c r="S3" i="9" s="1"/>
  <c r="X7" i="4"/>
  <c r="M9" i="3"/>
  <c r="K9" i="3"/>
  <c r="E9" i="3"/>
  <c r="E10" i="3"/>
  <c r="E11" i="3"/>
  <c r="E12" i="3"/>
  <c r="E13" i="3"/>
  <c r="E14" i="3"/>
  <c r="E15" i="3"/>
  <c r="E16" i="3"/>
  <c r="E17" i="3"/>
  <c r="BD2" i="3" l="1"/>
  <c r="T16" i="4"/>
  <c r="C10" i="4"/>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l="1"/>
  <c r="D34" i="3"/>
  <c r="AA5" i="3"/>
  <c r="AD5" i="3"/>
  <c r="X5" i="3"/>
  <c r="U5" i="3"/>
  <c r="C37" i="4" l="1"/>
  <c r="D35" i="3"/>
  <c r="BL6" i="3"/>
  <c r="E7" i="3" s="1"/>
  <c r="BK6" i="3"/>
  <c r="E6" i="3" s="1"/>
  <c r="D36" i="3" l="1"/>
  <c r="AW36" i="3" s="1"/>
  <c r="E10" i="4"/>
  <c r="BB1" i="3"/>
  <c r="E11" i="4" l="1"/>
  <c r="D37" i="3"/>
  <c r="AW37" i="3" s="1"/>
  <c r="P6" i="4"/>
  <c r="E12" i="4" l="1"/>
  <c r="D38" i="3"/>
  <c r="AW38" i="3" s="1"/>
  <c r="AS7" i="3"/>
  <c r="E13" i="4" l="1"/>
  <c r="D39" i="3"/>
  <c r="AW39" i="3" s="1"/>
  <c r="BP5" i="3"/>
  <c r="E14" i="4" l="1"/>
  <c r="D40" i="3"/>
  <c r="BP6" i="3"/>
  <c r="D1" i="3"/>
  <c r="E15" i="4" l="1"/>
  <c r="D41" i="3"/>
  <c r="U7" i="4"/>
  <c r="E16" i="4" l="1"/>
  <c r="D42" i="3"/>
  <c r="BA8" i="3"/>
  <c r="E17" i="4" l="1"/>
  <c r="D43" i="3"/>
  <c r="H9" i="4"/>
  <c r="F9" i="4"/>
  <c r="D9" i="4"/>
  <c r="E18" i="4" l="1"/>
  <c r="D44" i="3"/>
  <c r="H41" i="4"/>
  <c r="E1" i="3"/>
  <c r="E19" i="4" l="1"/>
  <c r="D45" i="3"/>
  <c r="R5" i="4"/>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D2" i="3"/>
  <c r="J9" i="4"/>
  <c r="E2" i="3"/>
  <c r="BJ6" i="3"/>
  <c r="E5" i="3" s="1"/>
  <c r="BI6" i="3"/>
  <c r="E4" i="3" s="1"/>
  <c r="BG6" i="3"/>
  <c r="BF6" i="3"/>
  <c r="BE6" i="3"/>
  <c r="BD6" i="3"/>
  <c r="BC6" i="3"/>
  <c r="E20" i="4" l="1"/>
  <c r="D46" i="3"/>
  <c r="J90" i="3"/>
  <c r="J120" i="3"/>
  <c r="J112" i="3"/>
  <c r="J100" i="3"/>
  <c r="B92" i="3"/>
  <c r="J72" i="3"/>
  <c r="J60" i="3"/>
  <c r="J44" i="3"/>
  <c r="J119" i="3"/>
  <c r="J115" i="3"/>
  <c r="J111" i="3"/>
  <c r="J107" i="3"/>
  <c r="J103" i="3"/>
  <c r="J99" i="3"/>
  <c r="J95" i="3"/>
  <c r="CK91" i="3"/>
  <c r="B83" i="3"/>
  <c r="B79" i="3"/>
  <c r="J75" i="3"/>
  <c r="J71" i="3"/>
  <c r="CK67" i="3"/>
  <c r="B63" i="3"/>
  <c r="B59" i="3"/>
  <c r="B55" i="3"/>
  <c r="B51" i="3"/>
  <c r="B47" i="3"/>
  <c r="CK43" i="3"/>
  <c r="J104" i="3"/>
  <c r="J88" i="3"/>
  <c r="J68" i="3"/>
  <c r="J48" i="3"/>
  <c r="B118" i="3"/>
  <c r="CL78" i="3"/>
  <c r="CL70" i="3"/>
  <c r="CL46" i="3"/>
  <c r="J116" i="3"/>
  <c r="J108" i="3"/>
  <c r="B96" i="3"/>
  <c r="CL84" i="3"/>
  <c r="J76" i="3"/>
  <c r="J64" i="3"/>
  <c r="CL52" i="3"/>
  <c r="CL102" i="3"/>
  <c r="J117" i="3"/>
  <c r="B113" i="3"/>
  <c r="J109" i="3"/>
  <c r="B101" i="3"/>
  <c r="J97" i="3"/>
  <c r="J93" i="3"/>
  <c r="CK89" i="3"/>
  <c r="J85" i="3"/>
  <c r="J81" i="3"/>
  <c r="J77" i="3"/>
  <c r="B73" i="3"/>
  <c r="CK69" i="3"/>
  <c r="J65" i="3"/>
  <c r="B61" i="3"/>
  <c r="J57" i="3"/>
  <c r="J53" i="3"/>
  <c r="CK49" i="3"/>
  <c r="J45" i="3"/>
  <c r="CK115" i="3"/>
  <c r="CK112" i="3"/>
  <c r="B93" i="3"/>
  <c r="CK117" i="3"/>
  <c r="CL113" i="3"/>
  <c r="CL109" i="3"/>
  <c r="CK107" i="3"/>
  <c r="Z106" i="3"/>
  <c r="CL105" i="3"/>
  <c r="CK105" i="3"/>
  <c r="CK99" i="3"/>
  <c r="CK97" i="3"/>
  <c r="B97" i="3"/>
  <c r="CL89" i="3"/>
  <c r="CK83" i="3"/>
  <c r="CK65" i="3"/>
  <c r="CL65" i="3"/>
  <c r="J69" i="3"/>
  <c r="CK85" i="3"/>
  <c r="CK59" i="3"/>
  <c r="CK61" i="3"/>
  <c r="CK101" i="3"/>
  <c r="CL97" i="3"/>
  <c r="CK76" i="3"/>
  <c r="CK120" i="3"/>
  <c r="CK93" i="3"/>
  <c r="B109" i="3"/>
  <c r="CL101" i="3"/>
  <c r="CL69" i="3"/>
  <c r="CK109" i="3"/>
  <c r="CK96" i="3"/>
  <c r="CL93" i="3"/>
  <c r="B108" i="3"/>
  <c r="J101" i="3"/>
  <c r="CK104" i="3"/>
  <c r="J105" i="3"/>
  <c r="CL117" i="3"/>
  <c r="B117" i="3"/>
  <c r="B105" i="3"/>
  <c r="J113" i="3"/>
  <c r="CK113" i="3"/>
  <c r="CL81" i="3"/>
  <c r="CL77" i="3"/>
  <c r="CK73" i="3"/>
  <c r="B69" i="3"/>
  <c r="J49" i="3"/>
  <c r="CK84" i="3"/>
  <c r="CL100" i="3"/>
  <c r="CL108" i="3"/>
  <c r="CL116" i="3"/>
  <c r="B116" i="3"/>
  <c r="J96" i="3"/>
  <c r="CK60" i="3"/>
  <c r="CK92" i="3"/>
  <c r="CK100" i="3"/>
  <c r="CK108" i="3"/>
  <c r="CK116" i="3"/>
  <c r="B88" i="3"/>
  <c r="B120" i="3"/>
  <c r="CK68" i="3"/>
  <c r="CL96" i="3"/>
  <c r="CL104" i="3"/>
  <c r="CL112" i="3"/>
  <c r="CL120" i="3"/>
  <c r="B60" i="3"/>
  <c r="B72" i="3"/>
  <c r="B100" i="3"/>
  <c r="CK44" i="3"/>
  <c r="B52" i="3"/>
  <c r="CK52" i="3"/>
  <c r="J80" i="3"/>
  <c r="B49" i="3"/>
  <c r="CK57" i="3"/>
  <c r="B57" i="3"/>
  <c r="CK53" i="3"/>
  <c r="CK81" i="3"/>
  <c r="CK77" i="3"/>
  <c r="CL73" i="3"/>
  <c r="CK75" i="3"/>
  <c r="CL85" i="3"/>
  <c r="B65" i="3"/>
  <c r="CL48" i="3"/>
  <c r="CL56" i="3"/>
  <c r="CL64" i="3"/>
  <c r="B44" i="3"/>
  <c r="AC48" i="3"/>
  <c r="CK48" i="3"/>
  <c r="CK56" i="3"/>
  <c r="CK64" i="3"/>
  <c r="B64" i="3"/>
  <c r="B56" i="3"/>
  <c r="B48" i="3"/>
  <c r="J56" i="3"/>
  <c r="Z61" i="3"/>
  <c r="CL44" i="3"/>
  <c r="CL60" i="3"/>
  <c r="AC65" i="3"/>
  <c r="CL72" i="3"/>
  <c r="CL80" i="3"/>
  <c r="CL88" i="3"/>
  <c r="B84" i="3"/>
  <c r="AC85" i="3"/>
  <c r="Z69" i="3"/>
  <c r="CK72" i="3"/>
  <c r="CK80" i="3"/>
  <c r="CK88" i="3"/>
  <c r="B80" i="3"/>
  <c r="B68" i="3"/>
  <c r="AC77" i="3"/>
  <c r="CL68" i="3"/>
  <c r="CL76" i="3"/>
  <c r="CL92" i="3"/>
  <c r="B76" i="3"/>
  <c r="Z89" i="3"/>
  <c r="Z85" i="3"/>
  <c r="CL45" i="3"/>
  <c r="CL49" i="3"/>
  <c r="B53" i="3"/>
  <c r="Z49" i="3"/>
  <c r="J61" i="3"/>
  <c r="Z57" i="3"/>
  <c r="AC53" i="3"/>
  <c r="CL53" i="3"/>
  <c r="CK51" i="3"/>
  <c r="CL57" i="3"/>
  <c r="CL61" i="3"/>
  <c r="Z92" i="3"/>
  <c r="AC68" i="3"/>
  <c r="AC64" i="3"/>
  <c r="Z77" i="3"/>
  <c r="AC69" i="3"/>
  <c r="B85" i="3"/>
  <c r="B77" i="3"/>
  <c r="AC81" i="3"/>
  <c r="J73" i="3"/>
  <c r="Z84" i="3"/>
  <c r="Z81" i="3"/>
  <c r="B89" i="3"/>
  <c r="B81" i="3"/>
  <c r="Z60" i="3"/>
  <c r="AC52" i="3"/>
  <c r="Z48" i="3"/>
  <c r="AC44" i="3"/>
  <c r="AC57" i="3"/>
  <c r="B112" i="3"/>
  <c r="B104" i="3"/>
  <c r="Z80" i="3"/>
  <c r="J84" i="3"/>
  <c r="AC73" i="3"/>
  <c r="AC109" i="3"/>
  <c r="J59" i="3"/>
  <c r="J52" i="3"/>
  <c r="AC61" i="3"/>
  <c r="AC110" i="3"/>
  <c r="CK110" i="3"/>
  <c r="B110" i="3"/>
  <c r="J102" i="3"/>
  <c r="CK102" i="3"/>
  <c r="B98" i="3"/>
  <c r="CL98" i="3"/>
  <c r="CK98" i="3"/>
  <c r="B90" i="3"/>
  <c r="CL90" i="3"/>
  <c r="CK90" i="3"/>
  <c r="Z82" i="3"/>
  <c r="CL82" i="3"/>
  <c r="AC82" i="3"/>
  <c r="B82" i="3"/>
  <c r="CK82" i="3"/>
  <c r="B74" i="3"/>
  <c r="CL74" i="3"/>
  <c r="CK74" i="3"/>
  <c r="CL66" i="3"/>
  <c r="B66" i="3"/>
  <c r="CK66" i="3"/>
  <c r="J58" i="3"/>
  <c r="CL58" i="3"/>
  <c r="B58" i="3"/>
  <c r="CK58" i="3"/>
  <c r="Z50" i="3"/>
  <c r="CL50" i="3"/>
  <c r="B50" i="3"/>
  <c r="CK50" i="3"/>
  <c r="CL42" i="3"/>
  <c r="CK42" i="3"/>
  <c r="CL110" i="3"/>
  <c r="B102" i="3"/>
  <c r="J82" i="3"/>
  <c r="J118" i="3"/>
  <c r="CK118" i="3"/>
  <c r="Z114" i="3"/>
  <c r="B114" i="3"/>
  <c r="CL114" i="3"/>
  <c r="CK114" i="3"/>
  <c r="CL106" i="3"/>
  <c r="B106" i="3"/>
  <c r="CK106" i="3"/>
  <c r="CK94" i="3"/>
  <c r="B94" i="3"/>
  <c r="J86" i="3"/>
  <c r="CK86" i="3"/>
  <c r="Z86" i="3"/>
  <c r="B86" i="3"/>
  <c r="AC86" i="3"/>
  <c r="AC78" i="3"/>
  <c r="Z78" i="3"/>
  <c r="CK78" i="3"/>
  <c r="AC79" i="3"/>
  <c r="CK70" i="3"/>
  <c r="B70" i="3"/>
  <c r="Z70" i="3"/>
  <c r="CK62" i="3"/>
  <c r="B62" i="3"/>
  <c r="J54" i="3"/>
  <c r="Z54" i="3"/>
  <c r="CK54" i="3"/>
  <c r="B54" i="3"/>
  <c r="CK46" i="3"/>
  <c r="B46" i="3"/>
  <c r="CL54" i="3"/>
  <c r="CL86" i="3"/>
  <c r="CL118" i="3"/>
  <c r="CL62" i="3"/>
  <c r="CL94" i="3"/>
  <c r="B42" i="3"/>
  <c r="B78" i="3"/>
  <c r="J78" i="3"/>
  <c r="Z87" i="3"/>
  <c r="Z55" i="3"/>
  <c r="AC45" i="3"/>
  <c r="B45" i="3"/>
  <c r="CK45" i="3"/>
  <c r="Z45" i="3"/>
  <c r="CL43" i="3"/>
  <c r="CL51" i="3"/>
  <c r="CL59" i="3"/>
  <c r="CL67" i="3"/>
  <c r="CL75" i="3"/>
  <c r="CL83" i="3"/>
  <c r="CL91" i="3"/>
  <c r="CL99" i="3"/>
  <c r="CL107" i="3"/>
  <c r="CL115" i="3"/>
  <c r="AC80" i="3"/>
  <c r="Z83" i="3"/>
  <c r="AC84" i="3"/>
  <c r="AC47" i="3"/>
  <c r="AC60" i="3"/>
  <c r="AC104" i="3"/>
  <c r="Z98" i="3"/>
  <c r="AC70" i="3"/>
  <c r="Z62" i="3"/>
  <c r="CK47" i="3"/>
  <c r="CK55" i="3"/>
  <c r="CK63" i="3"/>
  <c r="CK71" i="3"/>
  <c r="CK79" i="3"/>
  <c r="CK87" i="3"/>
  <c r="CK95" i="3"/>
  <c r="CK103" i="3"/>
  <c r="CK111" i="3"/>
  <c r="CK119" i="3"/>
  <c r="Z79" i="3"/>
  <c r="J79" i="3"/>
  <c r="AC83" i="3"/>
  <c r="J83" i="3"/>
  <c r="J47" i="3"/>
  <c r="Z64" i="3"/>
  <c r="CL47" i="3"/>
  <c r="CL55" i="3"/>
  <c r="CL63" i="3"/>
  <c r="CL71" i="3"/>
  <c r="CL79" i="3"/>
  <c r="CL87" i="3"/>
  <c r="CL95" i="3"/>
  <c r="CL103" i="3"/>
  <c r="CL111" i="3"/>
  <c r="CL119" i="3"/>
  <c r="B43" i="3"/>
  <c r="B91" i="3"/>
  <c r="B87" i="3"/>
  <c r="B75" i="3"/>
  <c r="B71" i="3"/>
  <c r="B67" i="3"/>
  <c r="B119" i="3"/>
  <c r="B115" i="3"/>
  <c r="B111" i="3"/>
  <c r="B107" i="3"/>
  <c r="B103" i="3"/>
  <c r="B99" i="3"/>
  <c r="B95" i="3"/>
  <c r="J55" i="3"/>
  <c r="Z56" i="3"/>
  <c r="Z72" i="3"/>
  <c r="J91" i="3"/>
  <c r="AC116" i="3"/>
  <c r="J51" i="3"/>
  <c r="AC63" i="3"/>
  <c r="Z44" i="3"/>
  <c r="J67" i="3"/>
  <c r="Z101" i="3"/>
  <c r="Z107" i="3"/>
  <c r="AC95" i="3"/>
  <c r="AC75" i="3"/>
  <c r="AC67" i="3"/>
  <c r="AC51" i="3"/>
  <c r="AC46" i="3"/>
  <c r="J43" i="3"/>
  <c r="J63" i="3"/>
  <c r="AC92" i="3"/>
  <c r="AC43" i="3"/>
  <c r="Z51" i="3"/>
  <c r="AC59" i="3"/>
  <c r="J42" i="3"/>
  <c r="AC58" i="3"/>
  <c r="Z76" i="3"/>
  <c r="Z75" i="3"/>
  <c r="J66" i="3"/>
  <c r="AC71" i="3"/>
  <c r="J94" i="3"/>
  <c r="J110" i="3"/>
  <c r="Z90" i="3"/>
  <c r="Z46" i="3"/>
  <c r="AC62" i="3"/>
  <c r="AC76" i="3"/>
  <c r="Z91" i="3"/>
  <c r="J70" i="3"/>
  <c r="J98" i="3"/>
  <c r="J114" i="3"/>
  <c r="Z112" i="3"/>
  <c r="AC96" i="3"/>
  <c r="AC72" i="3"/>
  <c r="Z68" i="3"/>
  <c r="AC56" i="3"/>
  <c r="Z52" i="3"/>
  <c r="Z67" i="3"/>
  <c r="J74" i="3"/>
  <c r="Z102" i="3"/>
  <c r="Z95" i="3"/>
  <c r="AC107" i="3"/>
  <c r="AC87" i="3"/>
  <c r="Z43" i="3"/>
  <c r="AC55" i="3"/>
  <c r="AC50" i="3"/>
  <c r="J89" i="3"/>
  <c r="AC91" i="3"/>
  <c r="Z66" i="3"/>
  <c r="AC74" i="3"/>
  <c r="Z71" i="3"/>
  <c r="J87" i="3"/>
  <c r="AC97" i="3"/>
  <c r="Z109" i="3"/>
  <c r="Z117" i="3"/>
  <c r="AC108" i="3"/>
  <c r="Z116" i="3"/>
  <c r="AC98" i="3"/>
  <c r="AC106" i="3"/>
  <c r="AC114" i="3"/>
  <c r="Z103" i="3"/>
  <c r="Z111" i="3"/>
  <c r="AC100" i="3"/>
  <c r="Z104" i="3"/>
  <c r="AC120" i="3"/>
  <c r="AC112" i="3"/>
  <c r="Z96" i="3"/>
  <c r="Z53" i="3"/>
  <c r="AC49" i="3"/>
  <c r="AC93" i="3"/>
  <c r="Z97" i="3"/>
  <c r="AC105" i="3"/>
  <c r="AC113" i="3"/>
  <c r="Z108" i="3"/>
  <c r="Z100" i="3"/>
  <c r="AC94" i="3"/>
  <c r="Z59" i="3"/>
  <c r="J50" i="3"/>
  <c r="AC88" i="3"/>
  <c r="Z113" i="3"/>
  <c r="Z94" i="3"/>
  <c r="AC102" i="3"/>
  <c r="J106" i="3"/>
  <c r="Z118" i="3"/>
  <c r="AC99" i="3"/>
  <c r="AC117" i="3"/>
  <c r="Z105" i="3"/>
  <c r="AC101" i="3"/>
  <c r="AC90" i="3"/>
  <c r="D9" i="3"/>
  <c r="AW9" i="3" s="1"/>
  <c r="Z110" i="3"/>
  <c r="AC118" i="3"/>
  <c r="AC111" i="3"/>
  <c r="Z119" i="3"/>
  <c r="Z120" i="3"/>
  <c r="AC119" i="3"/>
  <c r="Z115" i="3"/>
  <c r="AC103" i="3"/>
  <c r="Z99" i="3"/>
  <c r="J92" i="3"/>
  <c r="Z93" i="3"/>
  <c r="Z88" i="3"/>
  <c r="AC89" i="3"/>
  <c r="Z74" i="3"/>
  <c r="Z73" i="3"/>
  <c r="J62" i="3"/>
  <c r="Z63" i="3"/>
  <c r="Z58" i="3"/>
  <c r="AC54" i="3"/>
  <c r="J46" i="3"/>
  <c r="Z47" i="3"/>
  <c r="AC66" i="3"/>
  <c r="Z65" i="3"/>
  <c r="AC115" i="3"/>
  <c r="E21" i="4" l="1"/>
  <c r="D47" i="3"/>
  <c r="I94" i="3"/>
  <c r="G94" i="3"/>
  <c r="H94" i="3"/>
  <c r="G113" i="3"/>
  <c r="H113" i="3"/>
  <c r="I113" i="3"/>
  <c r="G115" i="3"/>
  <c r="H115" i="3"/>
  <c r="I115" i="3"/>
  <c r="G101" i="3"/>
  <c r="H101" i="3"/>
  <c r="I101" i="3"/>
  <c r="I95" i="3"/>
  <c r="H95" i="3"/>
  <c r="G95" i="3"/>
  <c r="G114" i="3"/>
  <c r="H114" i="3"/>
  <c r="I114" i="3"/>
  <c r="I110" i="3"/>
  <c r="G110" i="3"/>
  <c r="H110" i="3"/>
  <c r="G109" i="3"/>
  <c r="H109" i="3"/>
  <c r="I109" i="3"/>
  <c r="G99" i="3"/>
  <c r="H99" i="3"/>
  <c r="I99" i="3"/>
  <c r="G98" i="3"/>
  <c r="H98" i="3"/>
  <c r="I98" i="3"/>
  <c r="G117" i="3"/>
  <c r="H117" i="3"/>
  <c r="I117" i="3"/>
  <c r="G116" i="3"/>
  <c r="H116" i="3"/>
  <c r="I116" i="3"/>
  <c r="H104" i="3"/>
  <c r="I104" i="3"/>
  <c r="G104" i="3"/>
  <c r="I107" i="3"/>
  <c r="G107" i="3"/>
  <c r="H107" i="3"/>
  <c r="I100" i="3"/>
  <c r="G100" i="3"/>
  <c r="H100" i="3"/>
  <c r="I111" i="3"/>
  <c r="G111" i="3"/>
  <c r="H111" i="3"/>
  <c r="G112" i="3"/>
  <c r="H112" i="3"/>
  <c r="I112" i="3"/>
  <c r="I103" i="3"/>
  <c r="G103" i="3"/>
  <c r="H103" i="3"/>
  <c r="F120" i="3"/>
  <c r="I120" i="3"/>
  <c r="G120" i="3"/>
  <c r="H120" i="3"/>
  <c r="G108" i="3"/>
  <c r="H108" i="3"/>
  <c r="I108" i="3"/>
  <c r="I118" i="3"/>
  <c r="G118" i="3"/>
  <c r="H118" i="3"/>
  <c r="I96" i="3"/>
  <c r="G96" i="3"/>
  <c r="H96" i="3"/>
  <c r="G105" i="3"/>
  <c r="I105" i="3"/>
  <c r="H105" i="3"/>
  <c r="G93" i="3"/>
  <c r="H93" i="3"/>
  <c r="I93" i="3"/>
  <c r="G119" i="3"/>
  <c r="H119" i="3"/>
  <c r="I119" i="3"/>
  <c r="G106" i="3"/>
  <c r="H106" i="3"/>
  <c r="I106" i="3"/>
  <c r="I102" i="3"/>
  <c r="G102" i="3"/>
  <c r="H102" i="3"/>
  <c r="G97" i="3"/>
  <c r="H97" i="3"/>
  <c r="I97" i="3"/>
  <c r="G89" i="3"/>
  <c r="I89" i="3"/>
  <c r="H89" i="3"/>
  <c r="G74" i="3"/>
  <c r="I74" i="3"/>
  <c r="H74" i="3"/>
  <c r="H68" i="3"/>
  <c r="G68" i="3"/>
  <c r="I68" i="3"/>
  <c r="G72" i="3"/>
  <c r="I72" i="3"/>
  <c r="H72" i="3"/>
  <c r="G83" i="3"/>
  <c r="I83" i="3"/>
  <c r="H83" i="3"/>
  <c r="G69" i="3"/>
  <c r="I69" i="3"/>
  <c r="H69" i="3"/>
  <c r="G79" i="3"/>
  <c r="I79" i="3"/>
  <c r="H79" i="3"/>
  <c r="G86" i="3"/>
  <c r="I86" i="3"/>
  <c r="H86" i="3"/>
  <c r="H77" i="3"/>
  <c r="G77" i="3"/>
  <c r="I77" i="3"/>
  <c r="G88" i="3"/>
  <c r="I88" i="3"/>
  <c r="H88" i="3"/>
  <c r="G70" i="3"/>
  <c r="I70" i="3"/>
  <c r="H70" i="3"/>
  <c r="G91" i="3"/>
  <c r="I91" i="3"/>
  <c r="H91" i="3"/>
  <c r="G73" i="3"/>
  <c r="I73" i="3"/>
  <c r="H73" i="3"/>
  <c r="G80" i="3"/>
  <c r="I80" i="3"/>
  <c r="H80" i="3"/>
  <c r="G81" i="3"/>
  <c r="I81" i="3"/>
  <c r="H81" i="3"/>
  <c r="G71" i="3"/>
  <c r="I71" i="3"/>
  <c r="H71" i="3"/>
  <c r="H92" i="3"/>
  <c r="G92" i="3"/>
  <c r="I92" i="3"/>
  <c r="G87" i="3"/>
  <c r="I87" i="3"/>
  <c r="H87" i="3"/>
  <c r="G66" i="3"/>
  <c r="I66" i="3"/>
  <c r="H66" i="3"/>
  <c r="H85" i="3"/>
  <c r="I85" i="3"/>
  <c r="G85" i="3"/>
  <c r="G75" i="3"/>
  <c r="I75" i="3"/>
  <c r="H75" i="3"/>
  <c r="G67" i="3"/>
  <c r="I67" i="3"/>
  <c r="H67" i="3"/>
  <c r="G82" i="3"/>
  <c r="I82" i="3"/>
  <c r="H82" i="3"/>
  <c r="H84" i="3"/>
  <c r="G84" i="3"/>
  <c r="I84" i="3"/>
  <c r="G90" i="3"/>
  <c r="I90" i="3"/>
  <c r="H90" i="3"/>
  <c r="G78" i="3"/>
  <c r="I78" i="3"/>
  <c r="H78" i="3"/>
  <c r="G65" i="3"/>
  <c r="I65" i="3"/>
  <c r="H65" i="3"/>
  <c r="H76" i="3"/>
  <c r="G76" i="3"/>
  <c r="I76" i="3"/>
  <c r="G60" i="3"/>
  <c r="H60" i="3"/>
  <c r="I60" i="3"/>
  <c r="G61" i="3"/>
  <c r="H61" i="3"/>
  <c r="I61" i="3"/>
  <c r="G59" i="3"/>
  <c r="I59" i="3"/>
  <c r="H59" i="3"/>
  <c r="H63" i="3"/>
  <c r="I63" i="3"/>
  <c r="G63" i="3"/>
  <c r="F56" i="3"/>
  <c r="G62" i="3"/>
  <c r="H62" i="3"/>
  <c r="I62" i="3"/>
  <c r="I64" i="3"/>
  <c r="G64" i="3"/>
  <c r="H64" i="3"/>
  <c r="F43" i="3"/>
  <c r="F63" i="3"/>
  <c r="F66" i="3"/>
  <c r="F51" i="3"/>
  <c r="F52" i="3"/>
  <c r="F55" i="3"/>
  <c r="F62" i="3"/>
  <c r="F59" i="3"/>
  <c r="F47" i="3"/>
  <c r="F46" i="3"/>
  <c r="F50" i="3"/>
  <c r="F68" i="3"/>
  <c r="F106" i="3"/>
  <c r="F114" i="3"/>
  <c r="F110" i="3"/>
  <c r="F118" i="3"/>
  <c r="F102" i="3"/>
  <c r="F109" i="3"/>
  <c r="F99" i="3"/>
  <c r="F115" i="3"/>
  <c r="F98" i="3"/>
  <c r="F94" i="3"/>
  <c r="F96" i="3"/>
  <c r="F113" i="3"/>
  <c r="F93" i="3"/>
  <c r="F108" i="3"/>
  <c r="F103" i="3"/>
  <c r="F119" i="3"/>
  <c r="F97" i="3"/>
  <c r="F117" i="3"/>
  <c r="F116" i="3"/>
  <c r="F104" i="3"/>
  <c r="F105" i="3" s="1"/>
  <c r="F107" i="3"/>
  <c r="F100" i="3"/>
  <c r="F101" i="3"/>
  <c r="F95" i="3"/>
  <c r="F111" i="3"/>
  <c r="F112" i="3"/>
  <c r="F74" i="3"/>
  <c r="F72" i="3"/>
  <c r="F67" i="3"/>
  <c r="F79" i="3"/>
  <c r="F86" i="3"/>
  <c r="F82" i="3"/>
  <c r="F84" i="3"/>
  <c r="F64" i="3"/>
  <c r="F88" i="3"/>
  <c r="F78" i="3"/>
  <c r="F80" i="3"/>
  <c r="F65" i="3"/>
  <c r="F81" i="3"/>
  <c r="F76" i="3"/>
  <c r="F77" i="3" s="1"/>
  <c r="F71" i="3"/>
  <c r="F89" i="3"/>
  <c r="F70" i="3"/>
  <c r="F91" i="3"/>
  <c r="F73" i="3"/>
  <c r="F92" i="3"/>
  <c r="F87" i="3"/>
  <c r="F83" i="3"/>
  <c r="F69" i="3"/>
  <c r="F85" i="3"/>
  <c r="F75" i="3"/>
  <c r="F90" i="3"/>
  <c r="F57" i="3"/>
  <c r="F58" i="3"/>
  <c r="F61" i="3"/>
  <c r="F45" i="3"/>
  <c r="F44" i="3"/>
  <c r="F42" i="3"/>
  <c r="F54" i="3"/>
  <c r="F53" i="3"/>
  <c r="F48" i="3"/>
  <c r="F49" i="3" s="1"/>
  <c r="F60" i="3"/>
  <c r="AX9" i="3"/>
  <c r="BB9" i="3"/>
  <c r="D10" i="3"/>
  <c r="AW10" i="3" s="1"/>
  <c r="E22" i="4" l="1"/>
  <c r="D48" i="3"/>
  <c r="AX10" i="3"/>
  <c r="BB10" i="3"/>
  <c r="D11" i="3"/>
  <c r="AW11" i="3" s="1"/>
  <c r="E23" i="4" l="1"/>
  <c r="D49" i="3"/>
  <c r="D12" i="3"/>
  <c r="AW12" i="3" s="1"/>
  <c r="BB11" i="3"/>
  <c r="AX11" i="3"/>
  <c r="E24" i="4" l="1"/>
  <c r="D50" i="3"/>
  <c r="D13" i="3"/>
  <c r="AW13" i="3" s="1"/>
  <c r="AX12" i="3"/>
  <c r="BB12" i="3"/>
  <c r="E25" i="4" l="1"/>
  <c r="D51" i="3"/>
  <c r="AX13" i="3"/>
  <c r="BB13" i="3"/>
  <c r="D14" i="3"/>
  <c r="AW14" i="3" s="1"/>
  <c r="E26" i="4" l="1"/>
  <c r="D52" i="3"/>
  <c r="D15" i="3"/>
  <c r="AW15" i="3" s="1"/>
  <c r="BB14" i="3"/>
  <c r="AX14" i="3"/>
  <c r="E27" i="4" l="1"/>
  <c r="D53" i="3"/>
  <c r="D16" i="3"/>
  <c r="AW16" i="3" s="1"/>
  <c r="BB15" i="3"/>
  <c r="AX15" i="3"/>
  <c r="E28" i="4" l="1"/>
  <c r="D54" i="3"/>
  <c r="BB16" i="3"/>
  <c r="AX16" i="3"/>
  <c r="D17" i="3"/>
  <c r="AW17" i="3" s="1"/>
  <c r="E29" i="4" l="1"/>
  <c r="D55" i="3"/>
  <c r="BB17" i="3"/>
  <c r="AX17" i="3"/>
  <c r="D18" i="3"/>
  <c r="AW18" i="3" s="1"/>
  <c r="E30" i="4" l="1"/>
  <c r="D56" i="3"/>
  <c r="BB18" i="3"/>
  <c r="AX18" i="3"/>
  <c r="D19" i="3"/>
  <c r="AW19" i="3" s="1"/>
  <c r="E31" i="4" l="1"/>
  <c r="D57" i="3"/>
  <c r="D20" i="3"/>
  <c r="AW20" i="3" s="1"/>
  <c r="BB19" i="3"/>
  <c r="AX19" i="3"/>
  <c r="E32" i="4" l="1"/>
  <c r="D58" i="3"/>
  <c r="D21" i="3"/>
  <c r="AW21" i="3" s="1"/>
  <c r="BB20" i="3"/>
  <c r="AX20" i="3"/>
  <c r="E33" i="4" l="1"/>
  <c r="D59" i="3"/>
  <c r="AX21" i="3"/>
  <c r="BB21" i="3"/>
  <c r="D22" i="3"/>
  <c r="AW22" i="3" s="1"/>
  <c r="E34" i="4" l="1"/>
  <c r="D60" i="3"/>
  <c r="BB22" i="3"/>
  <c r="AX22" i="3"/>
  <c r="D23" i="3"/>
  <c r="AW23" i="3" s="1"/>
  <c r="E35" i="4" l="1"/>
  <c r="D61" i="3"/>
  <c r="BB23" i="3"/>
  <c r="AX23" i="3"/>
  <c r="D24" i="3"/>
  <c r="AW24" i="3" s="1"/>
  <c r="E36" i="4" l="1"/>
  <c r="D62" i="3"/>
  <c r="AX24" i="3"/>
  <c r="BB24" i="3"/>
  <c r="D25" i="3"/>
  <c r="AW25" i="3" s="1"/>
  <c r="E37" i="4" l="1"/>
  <c r="D63" i="3"/>
  <c r="D26" i="3"/>
  <c r="AW26" i="3" s="1"/>
  <c r="BB25" i="3"/>
  <c r="AX25" i="3"/>
  <c r="D64" i="3" l="1"/>
  <c r="G10" i="4"/>
  <c r="BB26" i="3"/>
  <c r="AX26" i="3"/>
  <c r="D27" i="3"/>
  <c r="AW27" i="3" s="1"/>
  <c r="G11" i="4" l="1"/>
  <c r="D65" i="3"/>
  <c r="AW65" i="3" s="1"/>
  <c r="BB27" i="3"/>
  <c r="AX27" i="3"/>
  <c r="D28" i="3"/>
  <c r="AW28" i="3" s="1"/>
  <c r="G12" i="4" l="1"/>
  <c r="D66" i="3"/>
  <c r="AX28" i="3"/>
  <c r="BB28" i="3"/>
  <c r="D29" i="3"/>
  <c r="AW29" i="3" s="1"/>
  <c r="G13" i="4" l="1"/>
  <c r="D67" i="3"/>
  <c r="D30" i="3"/>
  <c r="AW30" i="3" s="1"/>
  <c r="BB29" i="3"/>
  <c r="AX29" i="3"/>
  <c r="G14" i="4" l="1"/>
  <c r="D68" i="3"/>
  <c r="AX30" i="3"/>
  <c r="BB30" i="3"/>
  <c r="D31" i="3"/>
  <c r="AW31" i="3" s="1"/>
  <c r="G15" i="4" l="1"/>
  <c r="D69" i="3"/>
  <c r="AX31" i="3"/>
  <c r="BB31" i="3"/>
  <c r="D32" i="3"/>
  <c r="AW32" i="3" s="1"/>
  <c r="G16" i="4" l="1"/>
  <c r="D70" i="3"/>
  <c r="D33" i="3"/>
  <c r="AW33" i="3" s="1"/>
  <c r="AX32" i="3"/>
  <c r="BB32" i="3"/>
  <c r="G17" i="4" l="1"/>
  <c r="D71" i="3"/>
  <c r="BB33" i="3"/>
  <c r="AX33" i="3"/>
  <c r="AW34" i="3"/>
  <c r="G18" i="4" l="1"/>
  <c r="D72" i="3"/>
  <c r="BB34" i="3"/>
  <c r="AX34" i="3"/>
  <c r="AW35" i="3"/>
  <c r="G19" i="4" l="1"/>
  <c r="D73" i="3"/>
  <c r="AX35" i="3"/>
  <c r="BB35" i="3"/>
  <c r="G20" i="4" l="1"/>
  <c r="D74" i="3"/>
  <c r="BB36" i="3"/>
  <c r="AX36" i="3"/>
  <c r="G21" i="4" l="1"/>
  <c r="D75" i="3"/>
  <c r="BB37" i="3"/>
  <c r="AX37" i="3"/>
  <c r="G22" i="4" l="1"/>
  <c r="D76" i="3"/>
  <c r="BB38" i="3"/>
  <c r="AX38" i="3"/>
  <c r="G23" i="4" l="1"/>
  <c r="D77" i="3"/>
  <c r="AW40" i="3"/>
  <c r="BB39" i="3"/>
  <c r="AX39" i="3"/>
  <c r="G24" i="4" l="1"/>
  <c r="D78" i="3"/>
  <c r="BB40" i="3"/>
  <c r="AX40" i="3"/>
  <c r="AW41" i="3"/>
  <c r="G25" i="4" l="1"/>
  <c r="D79" i="3"/>
  <c r="AX41" i="3"/>
  <c r="BB41" i="3"/>
  <c r="BC8" i="3" s="1"/>
  <c r="AW42" i="3"/>
  <c r="G26" i="4" l="1"/>
  <c r="D80" i="3"/>
  <c r="AW43" i="3"/>
  <c r="BB42" i="3"/>
  <c r="AX42" i="3"/>
  <c r="G27" i="4" l="1"/>
  <c r="D81" i="3"/>
  <c r="AW44" i="3"/>
  <c r="BB43" i="3"/>
  <c r="AX43" i="3"/>
  <c r="G28" i="4" l="1"/>
  <c r="D82" i="3"/>
  <c r="BE8" i="3"/>
  <c r="AX44" i="3"/>
  <c r="BB44" i="3"/>
  <c r="AW45" i="3"/>
  <c r="G29" i="4" l="1"/>
  <c r="D83" i="3"/>
  <c r="AX45" i="3"/>
  <c r="BB45" i="3"/>
  <c r="G30" i="4" l="1"/>
  <c r="D84" i="3"/>
  <c r="AW47" i="3"/>
  <c r="G31" i="4" l="1"/>
  <c r="D85" i="3"/>
  <c r="BB47" i="3"/>
  <c r="AX47" i="3"/>
  <c r="AW48" i="3"/>
  <c r="G32" i="4" l="1"/>
  <c r="D86" i="3"/>
  <c r="AW49" i="3"/>
  <c r="AX48" i="3"/>
  <c r="BB48" i="3"/>
  <c r="G33" i="4" l="1"/>
  <c r="D87" i="3"/>
  <c r="AW50" i="3"/>
  <c r="AX49" i="3"/>
  <c r="BB49" i="3"/>
  <c r="BD8" i="3" s="1"/>
  <c r="G34" i="4" l="1"/>
  <c r="D88" i="3"/>
  <c r="BB50" i="3"/>
  <c r="AX50" i="3"/>
  <c r="AW51" i="3"/>
  <c r="G35" i="4" l="1"/>
  <c r="D89" i="3"/>
  <c r="BB51" i="3"/>
  <c r="AX51" i="3"/>
  <c r="AW52" i="3"/>
  <c r="G36" i="4" l="1"/>
  <c r="D90" i="3"/>
  <c r="AW53" i="3"/>
  <c r="AX52" i="3"/>
  <c r="BB52" i="3"/>
  <c r="G37" i="4" l="1"/>
  <c r="D91" i="3"/>
  <c r="BB53" i="3"/>
  <c r="AX53" i="3"/>
  <c r="AW54" i="3"/>
  <c r="I10" i="4" l="1"/>
  <c r="D92" i="3"/>
  <c r="AX54" i="3"/>
  <c r="BB54" i="3"/>
  <c r="AW55" i="3"/>
  <c r="I11" i="4" l="1"/>
  <c r="D93" i="3"/>
  <c r="AW93" i="3" s="1"/>
  <c r="BB55" i="3"/>
  <c r="AX55" i="3"/>
  <c r="AW56" i="3"/>
  <c r="I12" i="4" l="1"/>
  <c r="D94" i="3"/>
  <c r="AW57" i="3"/>
  <c r="BB56" i="3"/>
  <c r="AX56" i="3"/>
  <c r="I13" i="4" l="1"/>
  <c r="D95" i="3"/>
  <c r="BB57" i="3"/>
  <c r="AX57" i="3"/>
  <c r="AW58" i="3"/>
  <c r="I14" i="4" l="1"/>
  <c r="D96" i="3"/>
  <c r="AW59" i="3"/>
  <c r="BB58" i="3"/>
  <c r="BL8" i="3" s="1"/>
  <c r="AX58" i="3"/>
  <c r="I15" i="4" l="1"/>
  <c r="D97" i="3"/>
  <c r="AW60" i="3"/>
  <c r="BB59" i="3"/>
  <c r="AX59" i="3"/>
  <c r="I16" i="4" l="1"/>
  <c r="D98" i="3"/>
  <c r="BB60" i="3"/>
  <c r="AX60" i="3"/>
  <c r="AW61" i="3"/>
  <c r="I17" i="4" l="1"/>
  <c r="D99" i="3"/>
  <c r="BB61" i="3"/>
  <c r="AX61" i="3"/>
  <c r="AW62" i="3"/>
  <c r="I18" i="4" l="1"/>
  <c r="D100" i="3"/>
  <c r="AX62" i="3"/>
  <c r="BB62" i="3"/>
  <c r="AW63" i="3"/>
  <c r="I19" i="4" l="1"/>
  <c r="D101" i="3"/>
  <c r="AW64" i="3"/>
  <c r="AX63" i="3"/>
  <c r="BB63" i="3"/>
  <c r="I20" i="4" l="1"/>
  <c r="D102" i="3"/>
  <c r="BB64" i="3"/>
  <c r="AX64" i="3"/>
  <c r="I21" i="4" l="1"/>
  <c r="D103" i="3"/>
  <c r="BB65" i="3"/>
  <c r="AX65" i="3"/>
  <c r="AW66" i="3"/>
  <c r="I22" i="4" l="1"/>
  <c r="D104" i="3"/>
  <c r="AX66" i="3"/>
  <c r="BB66" i="3"/>
  <c r="AW67" i="3"/>
  <c r="I23" i="4" l="1"/>
  <c r="D105" i="3"/>
  <c r="BB67" i="3"/>
  <c r="AX67" i="3"/>
  <c r="AW68" i="3"/>
  <c r="I24" i="4" l="1"/>
  <c r="D106" i="3"/>
  <c r="AW69" i="3"/>
  <c r="BB68" i="3"/>
  <c r="AX68" i="3"/>
  <c r="I25" i="4" l="1"/>
  <c r="D107" i="3"/>
  <c r="AX69" i="3"/>
  <c r="BB69" i="3"/>
  <c r="AW70" i="3"/>
  <c r="I26" i="4" l="1"/>
  <c r="D108" i="3"/>
  <c r="AX70" i="3"/>
  <c r="BB70" i="3"/>
  <c r="AW71" i="3"/>
  <c r="I27" i="4" l="1"/>
  <c r="D109" i="3"/>
  <c r="AW72" i="3"/>
  <c r="AX71" i="3"/>
  <c r="BB71" i="3"/>
  <c r="I28" i="4" l="1"/>
  <c r="D110" i="3"/>
  <c r="BF8" i="3"/>
  <c r="AX72" i="3"/>
  <c r="BB72" i="3"/>
  <c r="AW73" i="3"/>
  <c r="I29" i="4" l="1"/>
  <c r="D111" i="3"/>
  <c r="BB73" i="3"/>
  <c r="AX73" i="3"/>
  <c r="AW74" i="3"/>
  <c r="I30" i="4" l="1"/>
  <c r="D112" i="3"/>
  <c r="BB74" i="3"/>
  <c r="AX74" i="3"/>
  <c r="AW75" i="3"/>
  <c r="I31" i="4" l="1"/>
  <c r="D113" i="3"/>
  <c r="AW76" i="3"/>
  <c r="BB75" i="3"/>
  <c r="AX75" i="3"/>
  <c r="I32" i="4" l="1"/>
  <c r="D114" i="3"/>
  <c r="AX76" i="3"/>
  <c r="BB76" i="3"/>
  <c r="AW77" i="3"/>
  <c r="I33" i="4" l="1"/>
  <c r="D115" i="3"/>
  <c r="AX77" i="3"/>
  <c r="BB77" i="3"/>
  <c r="AW78" i="3"/>
  <c r="I34" i="4" l="1"/>
  <c r="D116" i="3"/>
  <c r="AW79" i="3"/>
  <c r="BB78" i="3"/>
  <c r="AX78" i="3"/>
  <c r="I35" i="4" l="1"/>
  <c r="D117" i="3"/>
  <c r="AX79" i="3"/>
  <c r="BB79" i="3"/>
  <c r="AW80" i="3"/>
  <c r="I36" i="4" l="1"/>
  <c r="D118" i="3"/>
  <c r="AX80" i="3"/>
  <c r="BB80" i="3"/>
  <c r="AW81" i="3"/>
  <c r="I37" i="4" l="1"/>
  <c r="D120" i="3" s="1"/>
  <c r="D119" i="3"/>
  <c r="AW82" i="3"/>
  <c r="AX81" i="3"/>
  <c r="BB81" i="3"/>
  <c r="BB82" i="3" l="1"/>
  <c r="AX82" i="3"/>
  <c r="AW83" i="3"/>
  <c r="AW84" i="3" l="1"/>
  <c r="BB83" i="3"/>
  <c r="AX83" i="3"/>
  <c r="AX84" i="3" l="1"/>
  <c r="BB84" i="3"/>
  <c r="AW85" i="3"/>
  <c r="AW86" i="3" l="1"/>
  <c r="BB85" i="3"/>
  <c r="AX85" i="3"/>
  <c r="AW87" i="3" l="1"/>
  <c r="BB86" i="3"/>
  <c r="AX86" i="3"/>
  <c r="AX87" i="3" l="1"/>
  <c r="BB87" i="3"/>
  <c r="AW88" i="3"/>
  <c r="BB88" i="3" l="1"/>
  <c r="AX88" i="3"/>
  <c r="AW89" i="3"/>
  <c r="AW90" i="3" l="1"/>
  <c r="AX89" i="3"/>
  <c r="BB89" i="3"/>
  <c r="AW91" i="3" l="1"/>
  <c r="BB90" i="3"/>
  <c r="AX90" i="3"/>
  <c r="BB91" i="3" l="1"/>
  <c r="AX91" i="3"/>
  <c r="AW92" i="3"/>
  <c r="AX92" i="3" l="1"/>
  <c r="BB92" i="3"/>
  <c r="AW94" i="3" l="1"/>
  <c r="BB93" i="3"/>
  <c r="AX93" i="3"/>
  <c r="BI8" i="3" l="1"/>
  <c r="BB94" i="3"/>
  <c r="AW95" i="3"/>
  <c r="AX94" i="3" l="1"/>
  <c r="BB95" i="3"/>
  <c r="AW96" i="3"/>
  <c r="AX95" i="3" l="1"/>
  <c r="AW97" i="3"/>
  <c r="BB96" i="3"/>
  <c r="AX96" i="3" l="1"/>
  <c r="BB97" i="3"/>
  <c r="AW98" i="3"/>
  <c r="AX97" i="3" l="1"/>
  <c r="BB98" i="3"/>
  <c r="AX98" i="3"/>
  <c r="AW99" i="3"/>
  <c r="AW100" i="3" l="1"/>
  <c r="BB99" i="3"/>
  <c r="AX99" i="3"/>
  <c r="AW101" i="3" l="1"/>
  <c r="BB100" i="3"/>
  <c r="AX100" i="3"/>
  <c r="BB101" i="3" l="1"/>
  <c r="AX101" i="3"/>
  <c r="AW102" i="3"/>
  <c r="BB102" i="3" l="1"/>
  <c r="AX102" i="3"/>
  <c r="AW103" i="3"/>
  <c r="BB103" i="3" l="1"/>
  <c r="AX103" i="3"/>
  <c r="AW104" i="3"/>
  <c r="AX104" i="3" l="1"/>
  <c r="BB104" i="3"/>
  <c r="AW105" i="3"/>
  <c r="BB105" i="3" l="1"/>
  <c r="AX105" i="3"/>
  <c r="AW106" i="3"/>
  <c r="AX106" i="3" l="1"/>
  <c r="BB106" i="3"/>
  <c r="AW107" i="3"/>
  <c r="BB107" i="3" l="1"/>
  <c r="AX107" i="3"/>
  <c r="AW108" i="3"/>
  <c r="BB108" i="3" l="1"/>
  <c r="AX108" i="3"/>
  <c r="AW109" i="3"/>
  <c r="BB109" i="3" l="1"/>
  <c r="AX109" i="3"/>
  <c r="AW110" i="3"/>
  <c r="AX110" i="3" l="1"/>
  <c r="BB110" i="3"/>
  <c r="AW111" i="3"/>
  <c r="AX111" i="3" l="1"/>
  <c r="BB111" i="3"/>
  <c r="AW112" i="3"/>
  <c r="BB112" i="3" l="1"/>
  <c r="AX112" i="3"/>
  <c r="AW113" i="3"/>
  <c r="BB113" i="3" l="1"/>
  <c r="AX113" i="3"/>
  <c r="AW114" i="3"/>
  <c r="AX114" i="3" l="1"/>
  <c r="BB114" i="3"/>
  <c r="AW115" i="3"/>
  <c r="BB115" i="3" l="1"/>
  <c r="AX115" i="3"/>
  <c r="AW116" i="3"/>
  <c r="AW117" i="3" l="1"/>
  <c r="BB116" i="3"/>
  <c r="AX116" i="3"/>
  <c r="BJ8" i="3" l="1"/>
  <c r="AW118" i="3"/>
  <c r="AX117" i="3"/>
  <c r="BB117" i="3"/>
  <c r="BH10" i="3" l="1"/>
  <c r="BH24" i="3"/>
  <c r="AW120" i="3"/>
  <c r="AW119" i="3"/>
  <c r="BB118" i="3"/>
  <c r="AX118" i="3"/>
  <c r="BL116" i="3" l="1"/>
  <c r="BK116" i="3"/>
  <c r="BK18" i="3"/>
  <c r="BL18" i="3"/>
  <c r="BL46" i="3"/>
  <c r="BK55" i="3"/>
  <c r="BK66" i="3"/>
  <c r="BL66" i="3"/>
  <c r="BK64" i="3"/>
  <c r="BL64" i="3"/>
  <c r="BK47" i="3"/>
  <c r="BK96" i="3"/>
  <c r="BL96" i="3"/>
  <c r="BK69" i="3"/>
  <c r="BL69" i="3"/>
  <c r="BK15" i="3"/>
  <c r="BL15" i="3"/>
  <c r="BK20" i="3"/>
  <c r="BL20" i="3"/>
  <c r="BK19" i="3"/>
  <c r="BK60" i="3"/>
  <c r="BL60" i="3"/>
  <c r="BL30" i="3"/>
  <c r="BK67" i="3"/>
  <c r="BL67" i="3"/>
  <c r="BK51" i="3"/>
  <c r="BL51" i="3"/>
  <c r="BK48" i="3"/>
  <c r="BL48" i="3"/>
  <c r="BK68" i="3"/>
  <c r="BL68" i="3"/>
  <c r="BK62" i="3"/>
  <c r="BL62" i="3"/>
  <c r="BL39" i="3"/>
  <c r="BK65" i="3"/>
  <c r="BL65" i="3"/>
  <c r="BK49" i="3"/>
  <c r="BK27" i="3"/>
  <c r="BL27" i="3"/>
  <c r="BK115" i="3"/>
  <c r="BL115" i="3"/>
  <c r="BK111" i="3"/>
  <c r="BL111" i="3"/>
  <c r="BK107" i="3"/>
  <c r="BL107" i="3"/>
  <c r="BK103" i="3"/>
  <c r="BL103" i="3"/>
  <c r="BK99" i="3"/>
  <c r="BL99" i="3"/>
  <c r="BK95" i="3"/>
  <c r="BL95" i="3"/>
  <c r="BK79" i="3"/>
  <c r="BL79" i="3"/>
  <c r="BK90" i="3"/>
  <c r="BL90" i="3"/>
  <c r="BK74" i="3"/>
  <c r="BL74" i="3"/>
  <c r="BK81" i="3"/>
  <c r="BL81" i="3"/>
  <c r="BK92" i="3"/>
  <c r="BL92" i="3"/>
  <c r="BK76" i="3"/>
  <c r="BL76" i="3"/>
  <c r="BK117" i="3"/>
  <c r="BL117" i="3"/>
  <c r="BK10" i="3"/>
  <c r="BL10" i="3"/>
  <c r="BL40" i="3"/>
  <c r="BK36" i="3"/>
  <c r="BL36" i="3"/>
  <c r="BK21" i="3"/>
  <c r="BL21" i="3"/>
  <c r="BK34" i="3"/>
  <c r="BL34" i="3"/>
  <c r="BK108" i="3"/>
  <c r="BL108" i="3"/>
  <c r="BK100" i="3"/>
  <c r="BL100" i="3"/>
  <c r="BK94" i="3"/>
  <c r="BL94" i="3"/>
  <c r="BK85" i="3"/>
  <c r="BL85" i="3"/>
  <c r="BK80" i="3"/>
  <c r="BL80" i="3"/>
  <c r="BK14" i="3"/>
  <c r="BL14" i="3"/>
  <c r="BK12" i="3"/>
  <c r="BL12" i="3"/>
  <c r="BK11" i="3"/>
  <c r="BL11" i="3"/>
  <c r="BK52" i="3"/>
  <c r="BL52" i="3"/>
  <c r="BK45" i="3"/>
  <c r="BK63" i="3"/>
  <c r="BL63" i="3"/>
  <c r="BK43" i="3"/>
  <c r="BL43" i="3"/>
  <c r="BL41" i="3"/>
  <c r="BK56" i="3"/>
  <c r="BL56" i="3"/>
  <c r="BK58" i="3"/>
  <c r="BK24" i="3"/>
  <c r="BL24" i="3"/>
  <c r="BK26" i="3"/>
  <c r="BL26" i="3"/>
  <c r="BK61" i="3"/>
  <c r="BL61" i="3"/>
  <c r="BK35" i="3"/>
  <c r="BL35" i="3"/>
  <c r="BK33" i="3"/>
  <c r="BL33" i="3"/>
  <c r="BK114" i="3"/>
  <c r="BL114" i="3"/>
  <c r="BK110" i="3"/>
  <c r="BL110" i="3"/>
  <c r="BK106" i="3"/>
  <c r="BL106" i="3"/>
  <c r="BK102" i="3"/>
  <c r="BL102" i="3"/>
  <c r="BK98" i="3"/>
  <c r="BL98" i="3"/>
  <c r="BK91" i="3"/>
  <c r="BL91" i="3"/>
  <c r="BK75" i="3"/>
  <c r="BL75" i="3"/>
  <c r="BK86" i="3"/>
  <c r="BL86" i="3"/>
  <c r="BK70" i="3"/>
  <c r="BL70" i="3"/>
  <c r="BK77" i="3"/>
  <c r="BL77" i="3"/>
  <c r="BK88" i="3"/>
  <c r="BL88" i="3"/>
  <c r="BK72" i="3"/>
  <c r="BL72" i="3"/>
  <c r="BL42" i="3"/>
  <c r="BK50" i="3"/>
  <c r="BL50" i="3"/>
  <c r="BK53" i="3"/>
  <c r="BL53" i="3"/>
  <c r="BK112" i="3"/>
  <c r="BL112" i="3"/>
  <c r="BK104" i="3"/>
  <c r="BL104" i="3"/>
  <c r="BK83" i="3"/>
  <c r="BL83" i="3"/>
  <c r="BK78" i="3"/>
  <c r="BL78" i="3"/>
  <c r="BK13" i="3"/>
  <c r="BL13" i="3"/>
  <c r="BK17" i="3"/>
  <c r="BL17" i="3"/>
  <c r="BK16" i="3"/>
  <c r="BL16" i="3"/>
  <c r="BK22" i="3"/>
  <c r="BL22" i="3"/>
  <c r="BL29" i="3"/>
  <c r="BK59" i="3"/>
  <c r="BL59" i="3"/>
  <c r="BK25" i="3"/>
  <c r="BL25" i="3"/>
  <c r="BL23" i="3"/>
  <c r="BK31" i="3"/>
  <c r="BL31" i="3"/>
  <c r="BK54" i="3"/>
  <c r="BL54" i="3"/>
  <c r="BL38" i="3"/>
  <c r="BK32" i="3"/>
  <c r="BL32" i="3"/>
  <c r="BK57" i="3"/>
  <c r="BL57" i="3"/>
  <c r="BK28" i="3"/>
  <c r="BL28" i="3"/>
  <c r="BK113" i="3"/>
  <c r="BL113" i="3"/>
  <c r="BK109" i="3"/>
  <c r="BL109" i="3"/>
  <c r="BK105" i="3"/>
  <c r="BL105" i="3"/>
  <c r="BK101" i="3"/>
  <c r="BL101" i="3"/>
  <c r="BK97" i="3"/>
  <c r="BL97" i="3"/>
  <c r="BK87" i="3"/>
  <c r="BL87" i="3"/>
  <c r="BK71" i="3"/>
  <c r="BL71" i="3"/>
  <c r="BK82" i="3"/>
  <c r="BL82" i="3"/>
  <c r="BK89" i="3"/>
  <c r="BL89" i="3"/>
  <c r="BK73" i="3"/>
  <c r="BL73" i="3"/>
  <c r="BK84" i="3"/>
  <c r="BL84" i="3"/>
  <c r="BK93" i="3"/>
  <c r="BL93" i="3"/>
  <c r="BK9" i="3"/>
  <c r="BJ14" i="3"/>
  <c r="BJ52" i="3"/>
  <c r="BJ63" i="3"/>
  <c r="BJ56" i="3"/>
  <c r="BJ26" i="3"/>
  <c r="BJ33" i="3"/>
  <c r="BJ110" i="3"/>
  <c r="BJ98" i="3"/>
  <c r="BJ75" i="3"/>
  <c r="BJ77" i="3"/>
  <c r="BJ88" i="3"/>
  <c r="BJ72" i="3"/>
  <c r="BJ13" i="3"/>
  <c r="BJ17" i="3"/>
  <c r="BJ16" i="3"/>
  <c r="BJ22" i="3"/>
  <c r="BJ59" i="3"/>
  <c r="BJ25" i="3"/>
  <c r="BJ54" i="3"/>
  <c r="BJ32" i="3"/>
  <c r="BJ57" i="3"/>
  <c r="BJ28" i="3"/>
  <c r="BJ113" i="3"/>
  <c r="BJ109" i="3"/>
  <c r="BJ105" i="3"/>
  <c r="BJ101" i="3"/>
  <c r="BJ97" i="3"/>
  <c r="BJ87" i="3"/>
  <c r="BJ71" i="3"/>
  <c r="BJ82" i="3"/>
  <c r="BJ89" i="3"/>
  <c r="BJ73" i="3"/>
  <c r="BJ84" i="3"/>
  <c r="BJ93" i="3"/>
  <c r="BJ11" i="3"/>
  <c r="BJ106" i="3"/>
  <c r="BJ86" i="3"/>
  <c r="BJ18" i="3"/>
  <c r="BJ10" i="3"/>
  <c r="BJ40" i="3"/>
  <c r="BJ55" i="3"/>
  <c r="BJ42" i="3"/>
  <c r="BJ66" i="3"/>
  <c r="BJ50" i="3"/>
  <c r="BJ21" i="3"/>
  <c r="BJ64" i="3"/>
  <c r="BJ53" i="3"/>
  <c r="BJ47" i="3"/>
  <c r="BJ112" i="3"/>
  <c r="BJ108" i="3"/>
  <c r="BJ104" i="3"/>
  <c r="BJ100" i="3"/>
  <c r="BJ96" i="3"/>
  <c r="BJ83" i="3"/>
  <c r="BJ94" i="3"/>
  <c r="BJ78" i="3"/>
  <c r="BJ85" i="3"/>
  <c r="BJ69" i="3"/>
  <c r="BJ80" i="3"/>
  <c r="BJ12" i="3"/>
  <c r="BJ45" i="3"/>
  <c r="BJ41" i="3"/>
  <c r="BJ58" i="3"/>
  <c r="BJ61" i="3"/>
  <c r="BJ114" i="3"/>
  <c r="BJ102" i="3"/>
  <c r="BJ91" i="3"/>
  <c r="BJ70" i="3"/>
  <c r="BJ117" i="3"/>
  <c r="BJ15" i="3"/>
  <c r="BJ20" i="3"/>
  <c r="BJ19" i="3"/>
  <c r="BJ60" i="3"/>
  <c r="BJ67" i="3"/>
  <c r="BJ51" i="3"/>
  <c r="BJ48" i="3"/>
  <c r="BJ68" i="3"/>
  <c r="BJ62" i="3"/>
  <c r="BJ39" i="3"/>
  <c r="BJ37" i="3"/>
  <c r="BJ65" i="3"/>
  <c r="BJ27" i="3"/>
  <c r="BJ115" i="3"/>
  <c r="BJ111" i="3"/>
  <c r="BJ107" i="3"/>
  <c r="BJ103" i="3"/>
  <c r="BJ99" i="3"/>
  <c r="BJ95" i="3"/>
  <c r="BJ79" i="3"/>
  <c r="BJ90" i="3"/>
  <c r="BJ74" i="3"/>
  <c r="BJ81" i="3"/>
  <c r="BJ92" i="3"/>
  <c r="BJ76" i="3"/>
  <c r="BB119" i="3"/>
  <c r="AX119" i="3"/>
  <c r="AX120" i="3"/>
  <c r="BB120" i="3"/>
  <c r="BK118" i="3" l="1"/>
  <c r="BL118" i="3"/>
  <c r="BJ118" i="3"/>
  <c r="BG8" i="3"/>
  <c r="BK120" i="3" l="1"/>
  <c r="BL120" i="3"/>
  <c r="BK119" i="3"/>
  <c r="BL119" i="3"/>
  <c r="BA14" i="3"/>
  <c r="BA17" i="3"/>
  <c r="BG17" i="3" s="1"/>
  <c r="BJ119" i="3"/>
  <c r="BJ120" i="3"/>
  <c r="BA119" i="3"/>
  <c r="BA11" i="3"/>
  <c r="BA72" i="3"/>
  <c r="BA69" i="3"/>
  <c r="BA71" i="3"/>
  <c r="BA70" i="3"/>
  <c r="BA73" i="3"/>
  <c r="BA74" i="3"/>
  <c r="BA75" i="3"/>
  <c r="BA76" i="3"/>
  <c r="BA77" i="3"/>
  <c r="BA78" i="3"/>
  <c r="BA79" i="3"/>
  <c r="BA80" i="3"/>
  <c r="BA81" i="3"/>
  <c r="BA82" i="3"/>
  <c r="BA83" i="3"/>
  <c r="BA84" i="3"/>
  <c r="BA85" i="3"/>
  <c r="BA86" i="3"/>
  <c r="BA87" i="3"/>
  <c r="BA88" i="3"/>
  <c r="BA89" i="3"/>
  <c r="BA90" i="3"/>
  <c r="BA91" i="3"/>
  <c r="BA92" i="3"/>
  <c r="BA93" i="3"/>
  <c r="BA94" i="3"/>
  <c r="BA95" i="3"/>
  <c r="BA96" i="3"/>
  <c r="BA97" i="3"/>
  <c r="BA98" i="3"/>
  <c r="BA99" i="3"/>
  <c r="BA100" i="3"/>
  <c r="BA101" i="3"/>
  <c r="BA102" i="3"/>
  <c r="BA103" i="3"/>
  <c r="BA104" i="3"/>
  <c r="BA105" i="3"/>
  <c r="BA106" i="3"/>
  <c r="BA107" i="3"/>
  <c r="BA108" i="3"/>
  <c r="BA109" i="3"/>
  <c r="BA110" i="3"/>
  <c r="BA111" i="3"/>
  <c r="BA112" i="3"/>
  <c r="BA113" i="3"/>
  <c r="BA114" i="3"/>
  <c r="BA115" i="3"/>
  <c r="BA116" i="3"/>
  <c r="BA117" i="3"/>
  <c r="BA118" i="3"/>
  <c r="BA120" i="3"/>
  <c r="BA31" i="3"/>
  <c r="BA50" i="3"/>
  <c r="BA47" i="3"/>
  <c r="BA53" i="3"/>
  <c r="BA43" i="3"/>
  <c r="BA48" i="3"/>
  <c r="BA27" i="3"/>
  <c r="BA33" i="3"/>
  <c r="BA60" i="3"/>
  <c r="BA64" i="3"/>
  <c r="BA68" i="3"/>
  <c r="BA51" i="3"/>
  <c r="BA32" i="3"/>
  <c r="BA23" i="3"/>
  <c r="BA41" i="3"/>
  <c r="BA21" i="3"/>
  <c r="BA57" i="3"/>
  <c r="BA45" i="3"/>
  <c r="BA26" i="3"/>
  <c r="BA39" i="3"/>
  <c r="BA55" i="3"/>
  <c r="BA61" i="3"/>
  <c r="BA65" i="3"/>
  <c r="BA38" i="3"/>
  <c r="BA30" i="3"/>
  <c r="BA22" i="3"/>
  <c r="BA40" i="3"/>
  <c r="BA24" i="3"/>
  <c r="BA42" i="3"/>
  <c r="BA37" i="3"/>
  <c r="BA28" i="3"/>
  <c r="BA35" i="3"/>
  <c r="BA58" i="3"/>
  <c r="BA62" i="3"/>
  <c r="BA66" i="3"/>
  <c r="BA34" i="3"/>
  <c r="BA29" i="3"/>
  <c r="BA52" i="3"/>
  <c r="BA36" i="3"/>
  <c r="BA25" i="3"/>
  <c r="BA44" i="3"/>
  <c r="BA54" i="3"/>
  <c r="BA56" i="3"/>
  <c r="BA49" i="3"/>
  <c r="BA59" i="3"/>
  <c r="BA63" i="3"/>
  <c r="BA67" i="3"/>
  <c r="BA9" i="3"/>
  <c r="BA16" i="3"/>
  <c r="BA15" i="3"/>
  <c r="BA12" i="3"/>
  <c r="BA18" i="3"/>
  <c r="BA19" i="3"/>
  <c r="BA20" i="3"/>
  <c r="BA10" i="3"/>
  <c r="BA13" i="3"/>
  <c r="BF14" i="3" l="1"/>
  <c r="BE14" i="3"/>
  <c r="BD14" i="3"/>
  <c r="BG14" i="3"/>
  <c r="BE17" i="3"/>
  <c r="BF17" i="3"/>
  <c r="BD17" i="3"/>
  <c r="BF10" i="3"/>
  <c r="BG10" i="3"/>
  <c r="BF56" i="3"/>
  <c r="BG56" i="3"/>
  <c r="BF66" i="3"/>
  <c r="BG66" i="3"/>
  <c r="BF26" i="3"/>
  <c r="BG26" i="3"/>
  <c r="BF33" i="3"/>
  <c r="BG33" i="3"/>
  <c r="BF108" i="3"/>
  <c r="BG108" i="3"/>
  <c r="BF104" i="3"/>
  <c r="BG104" i="3"/>
  <c r="BF92" i="3"/>
  <c r="BG92" i="3"/>
  <c r="BF84" i="3"/>
  <c r="BG84" i="3"/>
  <c r="BF76" i="3"/>
  <c r="BG76" i="3"/>
  <c r="BF11" i="3"/>
  <c r="BG11" i="3"/>
  <c r="BF20" i="3"/>
  <c r="BG20" i="3"/>
  <c r="BF15" i="3"/>
  <c r="BG15" i="3"/>
  <c r="BF63" i="3"/>
  <c r="BG63" i="3"/>
  <c r="BF54" i="3"/>
  <c r="BG54" i="3"/>
  <c r="BF52" i="3"/>
  <c r="BG52" i="3"/>
  <c r="BF62" i="3"/>
  <c r="BG62" i="3"/>
  <c r="BF37" i="3"/>
  <c r="BG37" i="3"/>
  <c r="BF22" i="3"/>
  <c r="BG22" i="3"/>
  <c r="BF61" i="3"/>
  <c r="BG61" i="3"/>
  <c r="BF45" i="3"/>
  <c r="BG45" i="3"/>
  <c r="BF23" i="3"/>
  <c r="BG23" i="3"/>
  <c r="BF64" i="3"/>
  <c r="BG64" i="3"/>
  <c r="BF27" i="3"/>
  <c r="BG27" i="3"/>
  <c r="BF47" i="3"/>
  <c r="BG47" i="3"/>
  <c r="BF120" i="3"/>
  <c r="BG120" i="3"/>
  <c r="BF115" i="3"/>
  <c r="BG115" i="3"/>
  <c r="BF111" i="3"/>
  <c r="BG111" i="3"/>
  <c r="BF107" i="3"/>
  <c r="BG107" i="3"/>
  <c r="BF103" i="3"/>
  <c r="BG103" i="3"/>
  <c r="BF99" i="3"/>
  <c r="BG99" i="3"/>
  <c r="BF95" i="3"/>
  <c r="BG95" i="3"/>
  <c r="BF91" i="3"/>
  <c r="BG91" i="3"/>
  <c r="BF87" i="3"/>
  <c r="BG87" i="3"/>
  <c r="BF83" i="3"/>
  <c r="BG83" i="3"/>
  <c r="BF79" i="3"/>
  <c r="BG79" i="3"/>
  <c r="BF75" i="3"/>
  <c r="BG75" i="3"/>
  <c r="BF71" i="3"/>
  <c r="BG71" i="3"/>
  <c r="BF119" i="3"/>
  <c r="BG119" i="3"/>
  <c r="BF67" i="3"/>
  <c r="BG67" i="3"/>
  <c r="BF28" i="3"/>
  <c r="BG28" i="3"/>
  <c r="BF65" i="3"/>
  <c r="BG65" i="3"/>
  <c r="BF68" i="3"/>
  <c r="BG68" i="3"/>
  <c r="BF116" i="3"/>
  <c r="BG116" i="3"/>
  <c r="BF96" i="3"/>
  <c r="BG96" i="3"/>
  <c r="BF16" i="3"/>
  <c r="BG16" i="3"/>
  <c r="BF59" i="3"/>
  <c r="BG59" i="3"/>
  <c r="BF44" i="3"/>
  <c r="BG44" i="3"/>
  <c r="BF29" i="3"/>
  <c r="BG29" i="3"/>
  <c r="BF58" i="3"/>
  <c r="BG58" i="3"/>
  <c r="BF42" i="3"/>
  <c r="BG42" i="3"/>
  <c r="BF30" i="3"/>
  <c r="BG30" i="3"/>
  <c r="BF55" i="3"/>
  <c r="BG55" i="3"/>
  <c r="BF57" i="3"/>
  <c r="BG57" i="3"/>
  <c r="BF32" i="3"/>
  <c r="BG32" i="3"/>
  <c r="BF60" i="3"/>
  <c r="BG60" i="3"/>
  <c r="BF48" i="3"/>
  <c r="BG48" i="3"/>
  <c r="BF50" i="3"/>
  <c r="BG50" i="3"/>
  <c r="BF118" i="3"/>
  <c r="BG118" i="3"/>
  <c r="BF114" i="3"/>
  <c r="BG114" i="3"/>
  <c r="BF110" i="3"/>
  <c r="BG110" i="3"/>
  <c r="BF106" i="3"/>
  <c r="BG106" i="3"/>
  <c r="BF102" i="3"/>
  <c r="BG102" i="3"/>
  <c r="BF98" i="3"/>
  <c r="BG98" i="3"/>
  <c r="BF94" i="3"/>
  <c r="BG94" i="3"/>
  <c r="BF90" i="3"/>
  <c r="BG90" i="3"/>
  <c r="BF86" i="3"/>
  <c r="BG86" i="3"/>
  <c r="BF82" i="3"/>
  <c r="BG82" i="3"/>
  <c r="BF78" i="3"/>
  <c r="BG78" i="3"/>
  <c r="BF74" i="3"/>
  <c r="BG74" i="3"/>
  <c r="BF69" i="3"/>
  <c r="BG69" i="3"/>
  <c r="BF12" i="3"/>
  <c r="BG12" i="3"/>
  <c r="BF36" i="3"/>
  <c r="BG36" i="3"/>
  <c r="BF40" i="3"/>
  <c r="BG40" i="3"/>
  <c r="BF41" i="3"/>
  <c r="BG41" i="3"/>
  <c r="BF53" i="3"/>
  <c r="BG53" i="3"/>
  <c r="BF112" i="3"/>
  <c r="BG112" i="3"/>
  <c r="BF100" i="3"/>
  <c r="BG100" i="3"/>
  <c r="BF88" i="3"/>
  <c r="BG88" i="3"/>
  <c r="BF80" i="3"/>
  <c r="BG80" i="3"/>
  <c r="BF70" i="3"/>
  <c r="BG70" i="3"/>
  <c r="BF19" i="3"/>
  <c r="BG19" i="3"/>
  <c r="BF13" i="3"/>
  <c r="BG13" i="3"/>
  <c r="BF18" i="3"/>
  <c r="BG18" i="3"/>
  <c r="BF49" i="3"/>
  <c r="BG49" i="3"/>
  <c r="BF25" i="3"/>
  <c r="BG25" i="3"/>
  <c r="BF34" i="3"/>
  <c r="BG34" i="3"/>
  <c r="BF35" i="3"/>
  <c r="BG35" i="3"/>
  <c r="BF24" i="3"/>
  <c r="BG24" i="3"/>
  <c r="BF38" i="3"/>
  <c r="BG38" i="3"/>
  <c r="BF39" i="3"/>
  <c r="BG39" i="3"/>
  <c r="BF21" i="3"/>
  <c r="BG21" i="3"/>
  <c r="BF51" i="3"/>
  <c r="BG51" i="3"/>
  <c r="BF46" i="3"/>
  <c r="BG46" i="3"/>
  <c r="BF43" i="3"/>
  <c r="BG43" i="3"/>
  <c r="BF31" i="3"/>
  <c r="BG31" i="3"/>
  <c r="BF117" i="3"/>
  <c r="BG117" i="3"/>
  <c r="BF113" i="3"/>
  <c r="BG113" i="3"/>
  <c r="BF109" i="3"/>
  <c r="BG109" i="3"/>
  <c r="BF105" i="3"/>
  <c r="BG105" i="3"/>
  <c r="BF101" i="3"/>
  <c r="BG101" i="3"/>
  <c r="BF97" i="3"/>
  <c r="BG97" i="3"/>
  <c r="BF93" i="3"/>
  <c r="BG93" i="3"/>
  <c r="BF89" i="3"/>
  <c r="BG89" i="3"/>
  <c r="BF85" i="3"/>
  <c r="BG85" i="3"/>
  <c r="BF81" i="3"/>
  <c r="BG81" i="3"/>
  <c r="BF77" i="3"/>
  <c r="BG77" i="3"/>
  <c r="BF73" i="3"/>
  <c r="BG73" i="3"/>
  <c r="BF72" i="3"/>
  <c r="BG72" i="3"/>
  <c r="BF9" i="3"/>
  <c r="BG9" i="3"/>
  <c r="BD12" i="3"/>
  <c r="BE12" i="3"/>
  <c r="BD56" i="3"/>
  <c r="BE56" i="3"/>
  <c r="BD66" i="3"/>
  <c r="BE66" i="3"/>
  <c r="BD65" i="3"/>
  <c r="BE65" i="3"/>
  <c r="BD68" i="3"/>
  <c r="BE68" i="3"/>
  <c r="BD116" i="3"/>
  <c r="BE116" i="3"/>
  <c r="BD108" i="3"/>
  <c r="BE108" i="3"/>
  <c r="BD96" i="3"/>
  <c r="BE96" i="3"/>
  <c r="BD88" i="3"/>
  <c r="BE88" i="3"/>
  <c r="BD80" i="3"/>
  <c r="BE80" i="3"/>
  <c r="BD76" i="3"/>
  <c r="BE76" i="3"/>
  <c r="BD11" i="3"/>
  <c r="BE11" i="3"/>
  <c r="BD20" i="3"/>
  <c r="BE20" i="3"/>
  <c r="BD15" i="3"/>
  <c r="BE15" i="3"/>
  <c r="BD63" i="3"/>
  <c r="BE63" i="3"/>
  <c r="BD54" i="3"/>
  <c r="BE54" i="3"/>
  <c r="BD52" i="3"/>
  <c r="BE52" i="3"/>
  <c r="BD62" i="3"/>
  <c r="BE62" i="3"/>
  <c r="BD37" i="3"/>
  <c r="BE37" i="3"/>
  <c r="BD22" i="3"/>
  <c r="BE22" i="3"/>
  <c r="BD61" i="3"/>
  <c r="BE61" i="3"/>
  <c r="BD45" i="3"/>
  <c r="BE45" i="3"/>
  <c r="BE23" i="3"/>
  <c r="BD64" i="3"/>
  <c r="BE64" i="3"/>
  <c r="BD27" i="3"/>
  <c r="BE27" i="3"/>
  <c r="BD47" i="3"/>
  <c r="BE47" i="3"/>
  <c r="BD120" i="3"/>
  <c r="BE120" i="3"/>
  <c r="BD115" i="3"/>
  <c r="BE115" i="3"/>
  <c r="BD111" i="3"/>
  <c r="BE111" i="3"/>
  <c r="BD107" i="3"/>
  <c r="BE107" i="3"/>
  <c r="BD103" i="3"/>
  <c r="BE103" i="3"/>
  <c r="BD99" i="3"/>
  <c r="BE99" i="3"/>
  <c r="BD95" i="3"/>
  <c r="BE95" i="3"/>
  <c r="BD91" i="3"/>
  <c r="BE91" i="3"/>
  <c r="BD87" i="3"/>
  <c r="BE87" i="3"/>
  <c r="BD83" i="3"/>
  <c r="BE83" i="3"/>
  <c r="BD79" i="3"/>
  <c r="BE79" i="3"/>
  <c r="BD75" i="3"/>
  <c r="BE75" i="3"/>
  <c r="BD71" i="3"/>
  <c r="BE71" i="3"/>
  <c r="BD119" i="3"/>
  <c r="BE119" i="3"/>
  <c r="BE10" i="3"/>
  <c r="BD36" i="3"/>
  <c r="BE36" i="3"/>
  <c r="BD40" i="3"/>
  <c r="BE40" i="3"/>
  <c r="BD41" i="3"/>
  <c r="BE41" i="3"/>
  <c r="BD53" i="3"/>
  <c r="BE53" i="3"/>
  <c r="BD104" i="3"/>
  <c r="BE104" i="3"/>
  <c r="BD16" i="3"/>
  <c r="BE16" i="3"/>
  <c r="BD59" i="3"/>
  <c r="BE59" i="3"/>
  <c r="BD44" i="3"/>
  <c r="BE44" i="3"/>
  <c r="BD29" i="3"/>
  <c r="BE29" i="3"/>
  <c r="BD58" i="3"/>
  <c r="BE58" i="3"/>
  <c r="BD42" i="3"/>
  <c r="BE42" i="3"/>
  <c r="BD30" i="3"/>
  <c r="BE30" i="3"/>
  <c r="BD55" i="3"/>
  <c r="BE55" i="3"/>
  <c r="BD57" i="3"/>
  <c r="BE57" i="3"/>
  <c r="BD32" i="3"/>
  <c r="BE32" i="3"/>
  <c r="BD60" i="3"/>
  <c r="BE60" i="3"/>
  <c r="BD48" i="3"/>
  <c r="BE48" i="3"/>
  <c r="BD50" i="3"/>
  <c r="BE50" i="3"/>
  <c r="BD118" i="3"/>
  <c r="BE118" i="3"/>
  <c r="BD114" i="3"/>
  <c r="BE114" i="3"/>
  <c r="BD110" i="3"/>
  <c r="BE110" i="3"/>
  <c r="BD106" i="3"/>
  <c r="BE106" i="3"/>
  <c r="BD102" i="3"/>
  <c r="BE102" i="3"/>
  <c r="BD98" i="3"/>
  <c r="BE98" i="3"/>
  <c r="BD94" i="3"/>
  <c r="BE94" i="3"/>
  <c r="BD90" i="3"/>
  <c r="BE90" i="3"/>
  <c r="BD86" i="3"/>
  <c r="BE86" i="3"/>
  <c r="BD82" i="3"/>
  <c r="BE82" i="3"/>
  <c r="BD78" i="3"/>
  <c r="BE78" i="3"/>
  <c r="BD74" i="3"/>
  <c r="BE74" i="3"/>
  <c r="BD69" i="3"/>
  <c r="BE69" i="3"/>
  <c r="BD67" i="3"/>
  <c r="BE67" i="3"/>
  <c r="BD28" i="3"/>
  <c r="BE28" i="3"/>
  <c r="BD26" i="3"/>
  <c r="BE26" i="3"/>
  <c r="BD33" i="3"/>
  <c r="BE33" i="3"/>
  <c r="BD112" i="3"/>
  <c r="BE112" i="3"/>
  <c r="BD100" i="3"/>
  <c r="BE100" i="3"/>
  <c r="BD92" i="3"/>
  <c r="BE92" i="3"/>
  <c r="BD84" i="3"/>
  <c r="BE84" i="3"/>
  <c r="BD70" i="3"/>
  <c r="BE70" i="3"/>
  <c r="BD19" i="3"/>
  <c r="BE19" i="3"/>
  <c r="BD13" i="3"/>
  <c r="BE13" i="3"/>
  <c r="BD18" i="3"/>
  <c r="BE18" i="3"/>
  <c r="BE49" i="3"/>
  <c r="BD25" i="3"/>
  <c r="BE25" i="3"/>
  <c r="BD34" i="3"/>
  <c r="BE34" i="3"/>
  <c r="BD35" i="3"/>
  <c r="BE35" i="3"/>
  <c r="BD24" i="3"/>
  <c r="BE24" i="3"/>
  <c r="BE38" i="3"/>
  <c r="BD39" i="3"/>
  <c r="BE39" i="3"/>
  <c r="BE21" i="3"/>
  <c r="BD51" i="3"/>
  <c r="BE51" i="3"/>
  <c r="BE46" i="3"/>
  <c r="BD43" i="3"/>
  <c r="BE43" i="3"/>
  <c r="BD31" i="3"/>
  <c r="BE31" i="3"/>
  <c r="BD117" i="3"/>
  <c r="BE117" i="3"/>
  <c r="BD113" i="3"/>
  <c r="BE113" i="3"/>
  <c r="BD109" i="3"/>
  <c r="BE109" i="3"/>
  <c r="BD105" i="3"/>
  <c r="BE105" i="3"/>
  <c r="BD101" i="3"/>
  <c r="BE101" i="3"/>
  <c r="BD97" i="3"/>
  <c r="BE97" i="3"/>
  <c r="BD93" i="3"/>
  <c r="BE93" i="3"/>
  <c r="BD89" i="3"/>
  <c r="BE89" i="3"/>
  <c r="BD85" i="3"/>
  <c r="BE85" i="3"/>
  <c r="BD81" i="3"/>
  <c r="BE81" i="3"/>
  <c r="BE77" i="3"/>
  <c r="BD73" i="3"/>
  <c r="BE73" i="3"/>
  <c r="BD72" i="3"/>
  <c r="BE72" i="3"/>
  <c r="BD9" i="3"/>
  <c r="BE9" i="3"/>
  <c r="BC9" i="3"/>
  <c r="CK16" i="3" l="1"/>
  <c r="CL16" i="3" l="1"/>
  <c r="B16" i="3"/>
  <c r="J16" i="3"/>
  <c r="E24" i="3" l="1"/>
  <c r="E27" i="3"/>
  <c r="CK27" i="3" s="1"/>
  <c r="E36" i="3"/>
  <c r="E29" i="3"/>
  <c r="E28" i="3"/>
  <c r="E37" i="3"/>
  <c r="J37" i="3" s="1"/>
  <c r="E34" i="3"/>
  <c r="E25" i="3"/>
  <c r="E35" i="3"/>
  <c r="E26" i="3"/>
  <c r="E40" i="3"/>
  <c r="E39" i="3"/>
  <c r="E41" i="3"/>
  <c r="E38" i="3"/>
  <c r="E33" i="3"/>
  <c r="E20" i="3"/>
  <c r="E19" i="3"/>
  <c r="E21" i="3"/>
  <c r="E31" i="3"/>
  <c r="E22" i="3"/>
  <c r="E23" i="3"/>
  <c r="E30" i="3"/>
  <c r="E32" i="3"/>
  <c r="E18" i="3"/>
  <c r="J34" i="3" l="1"/>
  <c r="J28" i="3"/>
  <c r="CK29" i="3"/>
  <c r="B36" i="3"/>
  <c r="J35" i="3"/>
  <c r="B24" i="3"/>
  <c r="CL25" i="3"/>
  <c r="B27" i="3"/>
  <c r="J27" i="3"/>
  <c r="CK10" i="3"/>
  <c r="B10" i="3"/>
  <c r="J29" i="3"/>
  <c r="CL27" i="3"/>
  <c r="CK24" i="3"/>
  <c r="Z36" i="3"/>
  <c r="CL35" i="3"/>
  <c r="CL34" i="3"/>
  <c r="J25" i="3"/>
  <c r="CL10" i="3"/>
  <c r="AC26" i="3"/>
  <c r="AC37" i="3"/>
  <c r="AC29" i="3"/>
  <c r="CL26" i="3"/>
  <c r="J36" i="3"/>
  <c r="F36" i="3" s="1"/>
  <c r="B37" i="3"/>
  <c r="CK37" i="3"/>
  <c r="CK26" i="3"/>
  <c r="B25" i="3"/>
  <c r="CK36" i="3"/>
  <c r="J10" i="3"/>
  <c r="AC34" i="3"/>
  <c r="CL24" i="3"/>
  <c r="CL36" i="3"/>
  <c r="Z28" i="3"/>
  <c r="CL37" i="3"/>
  <c r="Z29" i="3"/>
  <c r="Z37" i="3"/>
  <c r="CK28" i="3"/>
  <c r="Z34" i="3"/>
  <c r="AC27" i="3"/>
  <c r="B26" i="3"/>
  <c r="B35" i="3"/>
  <c r="AC25" i="3"/>
  <c r="AC28" i="3"/>
  <c r="B28" i="3"/>
  <c r="CK34" i="3"/>
  <c r="B34" i="3"/>
  <c r="J24" i="3"/>
  <c r="Z26" i="3"/>
  <c r="AC35" i="3"/>
  <c r="CK35" i="3"/>
  <c r="CK25" i="3"/>
  <c r="AC36" i="3"/>
  <c r="CL28" i="3"/>
  <c r="CL29" i="3"/>
  <c r="B29" i="3"/>
  <c r="Z27" i="3"/>
  <c r="J26" i="3"/>
  <c r="Z35" i="3"/>
  <c r="Z25" i="3"/>
  <c r="Z24" i="3"/>
  <c r="AC10" i="3"/>
  <c r="Z39" i="3"/>
  <c r="AC39" i="3"/>
  <c r="CK39" i="3"/>
  <c r="CL39" i="3"/>
  <c r="B39" i="3"/>
  <c r="J39" i="3"/>
  <c r="CL41" i="3"/>
  <c r="AC41" i="3"/>
  <c r="AC42" i="3"/>
  <c r="Z42" i="3"/>
  <c r="J41" i="3"/>
  <c r="B41" i="3"/>
  <c r="CK41" i="3"/>
  <c r="Z41" i="3"/>
  <c r="B40" i="3"/>
  <c r="Z40" i="3"/>
  <c r="CL40" i="3"/>
  <c r="AC40" i="3"/>
  <c r="J40" i="3"/>
  <c r="CK40" i="3"/>
  <c r="B38" i="3"/>
  <c r="AC38" i="3"/>
  <c r="CL38" i="3"/>
  <c r="CK38" i="3"/>
  <c r="Z38" i="3"/>
  <c r="J38" i="3"/>
  <c r="CK32" i="3"/>
  <c r="Z32" i="3"/>
  <c r="B32" i="3"/>
  <c r="AC32" i="3"/>
  <c r="J32" i="3"/>
  <c r="CL32" i="3"/>
  <c r="AC20" i="3"/>
  <c r="CK20" i="3"/>
  <c r="CL20" i="3"/>
  <c r="Z20" i="3"/>
  <c r="B20" i="3"/>
  <c r="J20" i="3"/>
  <c r="CL31" i="3"/>
  <c r="J31" i="3"/>
  <c r="Z31" i="3"/>
  <c r="B31" i="3"/>
  <c r="CK31" i="3"/>
  <c r="AC31" i="3"/>
  <c r="B19" i="3"/>
  <c r="AC19" i="3"/>
  <c r="Z19" i="3"/>
  <c r="CK19" i="3"/>
  <c r="J19" i="3"/>
  <c r="CL19" i="3"/>
  <c r="Z11" i="3"/>
  <c r="CL11" i="3"/>
  <c r="J11" i="3"/>
  <c r="CK11" i="3"/>
  <c r="AC11" i="3"/>
  <c r="B11" i="3"/>
  <c r="AC24" i="3"/>
  <c r="Z33" i="3"/>
  <c r="AC33" i="3"/>
  <c r="B33" i="3"/>
  <c r="J33" i="3"/>
  <c r="F33" i="3" s="1"/>
  <c r="CL33" i="3"/>
  <c r="CK33" i="3"/>
  <c r="CK17" i="3"/>
  <c r="AC17" i="3"/>
  <c r="J17" i="3"/>
  <c r="F16" i="3" s="1"/>
  <c r="B17" i="3"/>
  <c r="CL17" i="3"/>
  <c r="Z17" i="3"/>
  <c r="J13" i="3"/>
  <c r="Z13" i="3"/>
  <c r="B13" i="3"/>
  <c r="CK13" i="3"/>
  <c r="CL13" i="3"/>
  <c r="AC13" i="3"/>
  <c r="CL23" i="3"/>
  <c r="J23" i="3"/>
  <c r="F23" i="3" s="1"/>
  <c r="AC23" i="3"/>
  <c r="B23" i="3"/>
  <c r="CK23" i="3"/>
  <c r="Z23" i="3"/>
  <c r="AC22" i="3"/>
  <c r="CK22" i="3"/>
  <c r="Z22" i="3"/>
  <c r="J22" i="3"/>
  <c r="F22" i="3" s="1"/>
  <c r="CL22" i="3"/>
  <c r="B22" i="3"/>
  <c r="CL14" i="3"/>
  <c r="Z14" i="3"/>
  <c r="B14" i="3"/>
  <c r="J14" i="3"/>
  <c r="AC14" i="3"/>
  <c r="CK14" i="3"/>
  <c r="J18" i="3"/>
  <c r="CL18" i="3"/>
  <c r="Z18" i="3"/>
  <c r="CK18" i="3"/>
  <c r="AC18" i="3"/>
  <c r="B18" i="3"/>
  <c r="J30" i="3"/>
  <c r="F30" i="3" s="1"/>
  <c r="B30" i="3"/>
  <c r="Z30" i="3"/>
  <c r="AC30" i="3"/>
  <c r="CK30" i="3"/>
  <c r="CL30" i="3"/>
  <c r="CK9" i="3"/>
  <c r="J9" i="3"/>
  <c r="CL9" i="3"/>
  <c r="Z9" i="3"/>
  <c r="AC9" i="3"/>
  <c r="CK15" i="3"/>
  <c r="B15" i="3"/>
  <c r="AC15" i="3"/>
  <c r="Z15" i="3"/>
  <c r="J15" i="3"/>
  <c r="CL15" i="3"/>
  <c r="Z16" i="3"/>
  <c r="AC16" i="3"/>
  <c r="Z10" i="3"/>
  <c r="CK21" i="3"/>
  <c r="J21" i="3"/>
  <c r="B21" i="3"/>
  <c r="AC21" i="3"/>
  <c r="CL21" i="3"/>
  <c r="Z21" i="3"/>
  <c r="B12" i="3"/>
  <c r="J12" i="3"/>
  <c r="CK12" i="3"/>
  <c r="CL12" i="3"/>
  <c r="AC12" i="3"/>
  <c r="Z12" i="3"/>
  <c r="F35" i="3" l="1"/>
  <c r="F32" i="3"/>
  <c r="F27" i="3"/>
  <c r="F24" i="3"/>
  <c r="F21" i="3"/>
  <c r="F41" i="3"/>
  <c r="F20" i="3"/>
  <c r="F29" i="3"/>
  <c r="F28" i="3"/>
  <c r="F31" i="3"/>
  <c r="F34" i="3"/>
  <c r="F25" i="3"/>
  <c r="F12" i="3"/>
  <c r="F10" i="3"/>
  <c r="F11" i="3"/>
  <c r="F13" i="3"/>
  <c r="F15" i="3"/>
  <c r="F9" i="3"/>
  <c r="F14" i="3"/>
  <c r="F17" i="3"/>
  <c r="F18" i="3" s="1"/>
  <c r="F19" i="3" s="1"/>
  <c r="AD9" i="3"/>
  <c r="AD10" i="3" s="1"/>
  <c r="AD11" i="3" s="1"/>
  <c r="AD12" i="3" s="1"/>
  <c r="AD13" i="3" s="1"/>
  <c r="AD14" i="3" s="1"/>
  <c r="AD15" i="3" s="1"/>
  <c r="AD16" i="3" s="1"/>
  <c r="AD17" i="3" s="1"/>
  <c r="AD18" i="3" s="1"/>
  <c r="AD19" i="3" s="1"/>
  <c r="AD20" i="3" s="1"/>
  <c r="AD21" i="3" s="1"/>
  <c r="AD22" i="3" s="1"/>
  <c r="AD23" i="3" s="1"/>
  <c r="AD24" i="3" s="1"/>
  <c r="AD25" i="3" s="1"/>
  <c r="AD26" i="3" s="1"/>
  <c r="AD27" i="3" s="1"/>
  <c r="AD28" i="3" s="1"/>
  <c r="AD29" i="3" s="1"/>
  <c r="AD30" i="3" s="1"/>
  <c r="AD31" i="3" s="1"/>
  <c r="AD32" i="3" s="1"/>
  <c r="AD33" i="3" s="1"/>
  <c r="AD34" i="3" s="1"/>
  <c r="AD35" i="3" s="1"/>
  <c r="AD36" i="3" s="1"/>
  <c r="AD37" i="3" s="1"/>
  <c r="AD38" i="3" s="1"/>
  <c r="AD39" i="3" s="1"/>
  <c r="AD40" i="3" s="1"/>
  <c r="AD41" i="3" s="1"/>
  <c r="AD42" i="3" s="1"/>
  <c r="AD43" i="3" s="1"/>
  <c r="AD44" i="3" s="1"/>
  <c r="AD45" i="3" s="1"/>
  <c r="AD46" i="3" s="1"/>
  <c r="AD47" i="3" s="1"/>
  <c r="AD48" i="3" s="1"/>
  <c r="AD49" i="3" s="1"/>
  <c r="AD50" i="3" s="1"/>
  <c r="AD51" i="3" s="1"/>
  <c r="AD52" i="3" s="1"/>
  <c r="AD53" i="3" s="1"/>
  <c r="AD54" i="3" s="1"/>
  <c r="AD55" i="3" s="1"/>
  <c r="AD56" i="3" s="1"/>
  <c r="AD57" i="3" s="1"/>
  <c r="AD58" i="3" s="1"/>
  <c r="AD59" i="3" s="1"/>
  <c r="AD60" i="3" s="1"/>
  <c r="AD61" i="3" s="1"/>
  <c r="AD62" i="3" s="1"/>
  <c r="AD63" i="3" s="1"/>
  <c r="AD64" i="3" s="1"/>
  <c r="AD65" i="3" s="1"/>
  <c r="AD66" i="3" s="1"/>
  <c r="AD67" i="3" s="1"/>
  <c r="AD68" i="3" s="1"/>
  <c r="AD69" i="3" s="1"/>
  <c r="AD70" i="3" s="1"/>
  <c r="AD71" i="3" s="1"/>
  <c r="AD72" i="3" s="1"/>
  <c r="AD73" i="3" s="1"/>
  <c r="AD74" i="3" s="1"/>
  <c r="AD75" i="3" s="1"/>
  <c r="AD76" i="3" s="1"/>
  <c r="AD77" i="3" s="1"/>
  <c r="AD78" i="3" s="1"/>
  <c r="AD79" i="3" s="1"/>
  <c r="AD80" i="3" s="1"/>
  <c r="AD81" i="3" s="1"/>
  <c r="AD82" i="3" s="1"/>
  <c r="AD83" i="3" s="1"/>
  <c r="AD84" i="3" s="1"/>
  <c r="AD85" i="3" s="1"/>
  <c r="AD86" i="3" s="1"/>
  <c r="AD87" i="3" s="1"/>
  <c r="AD88" i="3" s="1"/>
  <c r="AD89" i="3" s="1"/>
  <c r="AD90" i="3" s="1"/>
  <c r="AD91" i="3" s="1"/>
  <c r="AD92" i="3" s="1"/>
  <c r="AD93" i="3" s="1"/>
  <c r="AD94" i="3" s="1"/>
  <c r="AD95" i="3" s="1"/>
  <c r="AD96" i="3" s="1"/>
  <c r="AD97" i="3" s="1"/>
  <c r="AD98" i="3" s="1"/>
  <c r="AD99" i="3" s="1"/>
  <c r="AD100" i="3" s="1"/>
  <c r="AD101" i="3" s="1"/>
  <c r="AD102" i="3" s="1"/>
  <c r="AD103" i="3" s="1"/>
  <c r="AD104" i="3" s="1"/>
  <c r="AD105" i="3" s="1"/>
  <c r="AD106" i="3" s="1"/>
  <c r="AD107" i="3" s="1"/>
  <c r="AD108" i="3" s="1"/>
  <c r="AD109" i="3" s="1"/>
  <c r="AD110" i="3" s="1"/>
  <c r="AD111" i="3" s="1"/>
  <c r="AD112" i="3" s="1"/>
  <c r="AD113" i="3" s="1"/>
  <c r="AD114" i="3" s="1"/>
  <c r="AD115" i="3" s="1"/>
  <c r="AD116" i="3" s="1"/>
  <c r="AD117" i="3" s="1"/>
  <c r="AD118" i="3" s="1"/>
  <c r="AD119" i="3" s="1"/>
  <c r="AD120" i="3" s="1"/>
  <c r="AA9" i="3"/>
  <c r="AA10" i="3" s="1"/>
  <c r="AA11" i="3" s="1"/>
  <c r="AA12" i="3" s="1"/>
  <c r="AA13" i="3" s="1"/>
  <c r="AA14" i="3" s="1"/>
  <c r="AA15" i="3" s="1"/>
  <c r="AA16" i="3" s="1"/>
  <c r="AA17" i="3" s="1"/>
  <c r="AA18" i="3" s="1"/>
  <c r="AA19" i="3" s="1"/>
  <c r="AA20" i="3" s="1"/>
  <c r="AA21" i="3" s="1"/>
  <c r="AA22" i="3" s="1"/>
  <c r="AA23" i="3" s="1"/>
  <c r="AA24" i="3" s="1"/>
  <c r="AA25" i="3" s="1"/>
  <c r="AA26" i="3" s="1"/>
  <c r="AA27" i="3" s="1"/>
  <c r="AA28" i="3" s="1"/>
  <c r="AA29" i="3" s="1"/>
  <c r="AA30" i="3" s="1"/>
  <c r="AA31" i="3" s="1"/>
  <c r="AA32" i="3" s="1"/>
  <c r="AA33" i="3" s="1"/>
  <c r="AA34" i="3" s="1"/>
  <c r="AA35" i="3" s="1"/>
  <c r="AA36" i="3" s="1"/>
  <c r="AA37" i="3" s="1"/>
  <c r="AA38" i="3" s="1"/>
  <c r="AA39" i="3" s="1"/>
  <c r="AA40" i="3" s="1"/>
  <c r="AA41" i="3" s="1"/>
  <c r="AA42" i="3" s="1"/>
  <c r="AA43" i="3" s="1"/>
  <c r="AA44" i="3" s="1"/>
  <c r="AA45" i="3" s="1"/>
  <c r="AA46" i="3" s="1"/>
  <c r="AA47" i="3" s="1"/>
  <c r="AA48" i="3" s="1"/>
  <c r="AA49" i="3" s="1"/>
  <c r="AA50" i="3" s="1"/>
  <c r="AA51" i="3" s="1"/>
  <c r="AA52" i="3" s="1"/>
  <c r="AA53" i="3" s="1"/>
  <c r="AA54" i="3" s="1"/>
  <c r="AA55" i="3" s="1"/>
  <c r="AA56" i="3" s="1"/>
  <c r="AA57" i="3" s="1"/>
  <c r="AA58" i="3" s="1"/>
  <c r="AA59" i="3" s="1"/>
  <c r="AA60" i="3" s="1"/>
  <c r="AA61" i="3" s="1"/>
  <c r="AA62" i="3" s="1"/>
  <c r="AA63" i="3" s="1"/>
  <c r="AA64" i="3" s="1"/>
  <c r="AA65" i="3" s="1"/>
  <c r="AA66" i="3" s="1"/>
  <c r="AA67" i="3" s="1"/>
  <c r="AA68" i="3" s="1"/>
  <c r="AA69" i="3" s="1"/>
  <c r="AA70" i="3" s="1"/>
  <c r="AA71" i="3" s="1"/>
  <c r="AA72" i="3" s="1"/>
  <c r="AA73" i="3" s="1"/>
  <c r="AA74" i="3" s="1"/>
  <c r="AA75" i="3" s="1"/>
  <c r="AA76" i="3" s="1"/>
  <c r="AA77" i="3" s="1"/>
  <c r="AA78" i="3" s="1"/>
  <c r="AA79" i="3" s="1"/>
  <c r="AA80" i="3" s="1"/>
  <c r="AA81" i="3" s="1"/>
  <c r="AA82" i="3" s="1"/>
  <c r="AA83" i="3" s="1"/>
  <c r="AA84" i="3" s="1"/>
  <c r="AA85" i="3" s="1"/>
  <c r="AA86" i="3" s="1"/>
  <c r="AA87" i="3" s="1"/>
  <c r="AA88" i="3" s="1"/>
  <c r="AA89" i="3" s="1"/>
  <c r="AA90" i="3" s="1"/>
  <c r="AA91" i="3" s="1"/>
  <c r="AA92" i="3" s="1"/>
  <c r="AA93" i="3" s="1"/>
  <c r="AA94" i="3" s="1"/>
  <c r="AA95" i="3" s="1"/>
  <c r="AA96" i="3" s="1"/>
  <c r="AA97" i="3" s="1"/>
  <c r="AA98" i="3" s="1"/>
  <c r="AA99" i="3" s="1"/>
  <c r="AA100" i="3" s="1"/>
  <c r="AA101" i="3" s="1"/>
  <c r="AA102" i="3" s="1"/>
  <c r="AA103" i="3" s="1"/>
  <c r="AA104" i="3" s="1"/>
  <c r="AA105" i="3" s="1"/>
  <c r="AA106" i="3" s="1"/>
  <c r="AA107" i="3" s="1"/>
  <c r="AA108" i="3" s="1"/>
  <c r="AA109" i="3" s="1"/>
  <c r="AA110" i="3" s="1"/>
  <c r="AA111" i="3" s="1"/>
  <c r="AA112" i="3" s="1"/>
  <c r="AA113" i="3" s="1"/>
  <c r="AA114" i="3" s="1"/>
  <c r="AA115" i="3" s="1"/>
  <c r="AA116" i="3" s="1"/>
  <c r="AA117" i="3" s="1"/>
  <c r="AA118" i="3" s="1"/>
  <c r="AA119" i="3" s="1"/>
  <c r="AA120" i="3" s="1"/>
  <c r="F40" i="3"/>
  <c r="F38" i="3"/>
  <c r="F37" i="3"/>
  <c r="F39" i="3"/>
  <c r="E3" i="3"/>
  <c r="L17" i="3" l="1"/>
  <c r="K17" i="3" s="1"/>
  <c r="L10" i="3"/>
  <c r="K10" i="3" s="1"/>
  <c r="L11" i="3"/>
  <c r="K11" i="3" s="1"/>
  <c r="L16" i="3"/>
  <c r="K16" i="3" s="1"/>
  <c r="L12" i="3"/>
  <c r="K12" i="3" s="1"/>
  <c r="L29" i="3"/>
  <c r="K29" i="3" s="1"/>
  <c r="L35" i="3"/>
  <c r="K35" i="3" s="1"/>
  <c r="L34" i="3"/>
  <c r="K34" i="3" s="1"/>
  <c r="L31" i="3"/>
  <c r="K31" i="3" s="1"/>
  <c r="L30" i="3"/>
  <c r="K30" i="3" s="1"/>
  <c r="L24" i="3"/>
  <c r="K24" i="3" s="1"/>
  <c r="L32" i="3"/>
  <c r="K32" i="3" s="1"/>
  <c r="L36" i="3"/>
  <c r="K36" i="3" s="1"/>
  <c r="L23" i="3"/>
  <c r="K23" i="3" s="1"/>
  <c r="L33" i="3"/>
  <c r="K33" i="3" s="1"/>
  <c r="L25" i="3"/>
  <c r="K25" i="3" s="1"/>
  <c r="L28" i="3"/>
  <c r="K28" i="3" s="1"/>
  <c r="L21" i="3"/>
  <c r="K21" i="3" s="1"/>
  <c r="L22" i="3"/>
  <c r="K22" i="3" s="1"/>
  <c r="L20" i="3"/>
  <c r="K20" i="3" s="1"/>
  <c r="L26" i="3"/>
  <c r="K26" i="3" s="1"/>
  <c r="L27" i="3"/>
  <c r="K27" i="3" s="1"/>
  <c r="L13" i="3"/>
  <c r="K13" i="3" s="1"/>
  <c r="L14" i="3"/>
  <c r="K14" i="3" s="1"/>
  <c r="L15" i="3"/>
  <c r="K15" i="3" s="1"/>
  <c r="L40" i="3"/>
  <c r="L48" i="3"/>
  <c r="L56" i="3"/>
  <c r="L64" i="3"/>
  <c r="L72" i="3"/>
  <c r="L80" i="3"/>
  <c r="L88" i="3"/>
  <c r="L96" i="3"/>
  <c r="L104" i="3"/>
  <c r="L112" i="3"/>
  <c r="L120" i="3"/>
  <c r="L42" i="3"/>
  <c r="L66" i="3"/>
  <c r="L90" i="3"/>
  <c r="L71" i="3"/>
  <c r="L41" i="3"/>
  <c r="L49" i="3"/>
  <c r="L57" i="3"/>
  <c r="L65" i="3"/>
  <c r="L73" i="3"/>
  <c r="L81" i="3"/>
  <c r="L89" i="3"/>
  <c r="L97" i="3"/>
  <c r="L105" i="3"/>
  <c r="L113" i="3"/>
  <c r="L82" i="3"/>
  <c r="L106" i="3"/>
  <c r="L87" i="3"/>
  <c r="L18" i="3"/>
  <c r="L50" i="3"/>
  <c r="L58" i="3"/>
  <c r="L74" i="3"/>
  <c r="L98" i="3"/>
  <c r="L114" i="3"/>
  <c r="L111" i="3"/>
  <c r="L19" i="3"/>
  <c r="L43" i="3"/>
  <c r="L51" i="3"/>
  <c r="L59" i="3"/>
  <c r="L67" i="3"/>
  <c r="L75" i="3"/>
  <c r="L83" i="3"/>
  <c r="L91" i="3"/>
  <c r="L99" i="3"/>
  <c r="L107" i="3"/>
  <c r="L115" i="3"/>
  <c r="L79" i="3"/>
  <c r="L44" i="3"/>
  <c r="L52" i="3"/>
  <c r="L60" i="3"/>
  <c r="L68" i="3"/>
  <c r="L76" i="3"/>
  <c r="L84" i="3"/>
  <c r="L92" i="3"/>
  <c r="L100" i="3"/>
  <c r="L108" i="3"/>
  <c r="L116" i="3"/>
  <c r="L47" i="3"/>
  <c r="L119" i="3"/>
  <c r="L37" i="3"/>
  <c r="L45" i="3"/>
  <c r="L53" i="3"/>
  <c r="L61" i="3"/>
  <c r="L69" i="3"/>
  <c r="L77" i="3"/>
  <c r="L85" i="3"/>
  <c r="L93" i="3"/>
  <c r="L101" i="3"/>
  <c r="L109" i="3"/>
  <c r="L117" i="3"/>
  <c r="L63" i="3"/>
  <c r="L95" i="3"/>
  <c r="L38" i="3"/>
  <c r="L46" i="3"/>
  <c r="L54" i="3"/>
  <c r="L62" i="3"/>
  <c r="L70" i="3"/>
  <c r="L78" i="3"/>
  <c r="L86" i="3"/>
  <c r="L94" i="3"/>
  <c r="L102" i="3"/>
  <c r="L110" i="3"/>
  <c r="L118" i="3"/>
  <c r="L39" i="3"/>
  <c r="L55" i="3"/>
  <c r="L103" i="3"/>
  <c r="F26" i="3"/>
  <c r="BR120" i="3"/>
  <c r="BV119" i="3"/>
  <c r="BR116" i="3"/>
  <c r="BV115" i="3"/>
  <c r="BR112" i="3"/>
  <c r="BV111" i="3"/>
  <c r="BR108" i="3"/>
  <c r="BV107" i="3"/>
  <c r="BR104" i="3"/>
  <c r="BV103" i="3"/>
  <c r="BR100" i="3"/>
  <c r="BV99" i="3"/>
  <c r="BR96" i="3"/>
  <c r="BV95" i="3"/>
  <c r="BR92" i="3"/>
  <c r="BV91" i="3"/>
  <c r="BR88" i="3"/>
  <c r="BV87" i="3"/>
  <c r="BR84" i="3"/>
  <c r="BV83" i="3"/>
  <c r="BR80" i="3"/>
  <c r="BV79" i="3"/>
  <c r="BR76" i="3"/>
  <c r="BV75" i="3"/>
  <c r="BR72" i="3"/>
  <c r="BV71" i="3"/>
  <c r="BR68" i="3"/>
  <c r="BV67" i="3"/>
  <c r="BR64" i="3"/>
  <c r="BV63" i="3"/>
  <c r="BR60" i="3"/>
  <c r="BV59" i="3"/>
  <c r="BR56" i="3"/>
  <c r="BV55" i="3"/>
  <c r="BS119" i="3"/>
  <c r="BW118" i="3"/>
  <c r="BQ116" i="3"/>
  <c r="BS115" i="3"/>
  <c r="BW114" i="3"/>
  <c r="BQ112" i="3"/>
  <c r="BS111" i="3"/>
  <c r="BW110" i="3"/>
  <c r="BQ108" i="3"/>
  <c r="BS107" i="3"/>
  <c r="BQ104" i="3"/>
  <c r="BS103" i="3"/>
  <c r="BW102" i="3"/>
  <c r="BQ100" i="3"/>
  <c r="BS99" i="3"/>
  <c r="BW98" i="3"/>
  <c r="BQ96" i="3"/>
  <c r="BS95" i="3"/>
  <c r="BW94" i="3"/>
  <c r="BS91" i="3"/>
  <c r="BW90" i="3"/>
  <c r="BQ88" i="3"/>
  <c r="BS87" i="3"/>
  <c r="BW86" i="3"/>
  <c r="BQ84" i="3"/>
  <c r="BS83" i="3"/>
  <c r="BW82" i="3"/>
  <c r="BQ80" i="3"/>
  <c r="BS79" i="3"/>
  <c r="BW78" i="3"/>
  <c r="BQ76" i="3"/>
  <c r="BS75" i="3"/>
  <c r="BW74" i="3"/>
  <c r="BQ72" i="3"/>
  <c r="BS71" i="3"/>
  <c r="BW70" i="3"/>
  <c r="BQ68" i="3"/>
  <c r="BS67" i="3"/>
  <c r="BW66" i="3"/>
  <c r="BS63" i="3"/>
  <c r="BW62" i="3"/>
  <c r="BQ60" i="3"/>
  <c r="BS59" i="3"/>
  <c r="BQ56" i="3"/>
  <c r="BS55" i="3"/>
  <c r="BW54" i="3"/>
  <c r="BR119" i="3"/>
  <c r="BV118" i="3"/>
  <c r="BR115" i="3"/>
  <c r="BV114" i="3"/>
  <c r="BR111" i="3"/>
  <c r="BV110" i="3"/>
  <c r="BR107" i="3"/>
  <c r="BR103" i="3"/>
  <c r="BV102" i="3"/>
  <c r="BR99" i="3"/>
  <c r="BV98" i="3"/>
  <c r="BR95" i="3"/>
  <c r="BV94" i="3"/>
  <c r="BR91" i="3"/>
  <c r="BV90" i="3"/>
  <c r="BR87" i="3"/>
  <c r="BV86" i="3"/>
  <c r="BR83" i="3"/>
  <c r="BV82" i="3"/>
  <c r="BR79" i="3"/>
  <c r="BV78" i="3"/>
  <c r="BR75" i="3"/>
  <c r="BV74" i="3"/>
  <c r="BR71" i="3"/>
  <c r="BV70" i="3"/>
  <c r="BR67" i="3"/>
  <c r="BV66" i="3"/>
  <c r="BR63" i="3"/>
  <c r="BV62" i="3"/>
  <c r="BR59" i="3"/>
  <c r="BR55" i="3"/>
  <c r="BV54" i="3"/>
  <c r="BQ119" i="3"/>
  <c r="BS118" i="3"/>
  <c r="BW117" i="3"/>
  <c r="BQ115" i="3"/>
  <c r="BS114" i="3"/>
  <c r="BW113" i="3"/>
  <c r="BQ111" i="3"/>
  <c r="BS110" i="3"/>
  <c r="BW109" i="3"/>
  <c r="BQ107" i="3"/>
  <c r="BS106" i="3"/>
  <c r="BW105" i="3"/>
  <c r="BQ103" i="3"/>
  <c r="BS102" i="3"/>
  <c r="BW101" i="3"/>
  <c r="BQ99" i="3"/>
  <c r="BS98" i="3"/>
  <c r="BW97" i="3"/>
  <c r="BQ95" i="3"/>
  <c r="BS94" i="3"/>
  <c r="BW93" i="3"/>
  <c r="BQ91" i="3"/>
  <c r="BS90" i="3"/>
  <c r="BW89" i="3"/>
  <c r="BQ87" i="3"/>
  <c r="BS86" i="3"/>
  <c r="BW85" i="3"/>
  <c r="BQ83" i="3"/>
  <c r="BS82" i="3"/>
  <c r="BW81" i="3"/>
  <c r="BQ79" i="3"/>
  <c r="BS78" i="3"/>
  <c r="BW77" i="3"/>
  <c r="BQ75" i="3"/>
  <c r="BS74" i="3"/>
  <c r="BW73" i="3"/>
  <c r="BQ71" i="3"/>
  <c r="BS70" i="3"/>
  <c r="BW69" i="3"/>
  <c r="BQ67" i="3"/>
  <c r="BS66" i="3"/>
  <c r="BW65" i="3"/>
  <c r="BQ63" i="3"/>
  <c r="BS62" i="3"/>
  <c r="BW61" i="3"/>
  <c r="BQ59" i="3"/>
  <c r="BS58" i="3"/>
  <c r="BQ55" i="3"/>
  <c r="BS54" i="3"/>
  <c r="BW53" i="3"/>
  <c r="BR118" i="3"/>
  <c r="BV117" i="3"/>
  <c r="BR114" i="3"/>
  <c r="BV113" i="3"/>
  <c r="BR110" i="3"/>
  <c r="BV109" i="3"/>
  <c r="BR106" i="3"/>
  <c r="BV105" i="3"/>
  <c r="BR102" i="3"/>
  <c r="BV101" i="3"/>
  <c r="BR98" i="3"/>
  <c r="BV97" i="3"/>
  <c r="BR94" i="3"/>
  <c r="BV93" i="3"/>
  <c r="BR90" i="3"/>
  <c r="BV89" i="3"/>
  <c r="BR86" i="3"/>
  <c r="BV85" i="3"/>
  <c r="BR82" i="3"/>
  <c r="BV81" i="3"/>
  <c r="BR78" i="3"/>
  <c r="BV77" i="3"/>
  <c r="BR117" i="3"/>
  <c r="BV116" i="3"/>
  <c r="BR113" i="3"/>
  <c r="BV112" i="3"/>
  <c r="BR109" i="3"/>
  <c r="BV108" i="3"/>
  <c r="BR105" i="3"/>
  <c r="BV104" i="3"/>
  <c r="BR101" i="3"/>
  <c r="BV100" i="3"/>
  <c r="BR97" i="3"/>
  <c r="BV96" i="3"/>
  <c r="BR93" i="3"/>
  <c r="BR89" i="3"/>
  <c r="BV88" i="3"/>
  <c r="BR85" i="3"/>
  <c r="BV84" i="3"/>
  <c r="BR81" i="3"/>
  <c r="BV80" i="3"/>
  <c r="BR77" i="3"/>
  <c r="BV76" i="3"/>
  <c r="BR73" i="3"/>
  <c r="BV72" i="3"/>
  <c r="BR69" i="3"/>
  <c r="BV68" i="3"/>
  <c r="BR65" i="3"/>
  <c r="BR61" i="3"/>
  <c r="BV60" i="3"/>
  <c r="BR57" i="3"/>
  <c r="BV56" i="3"/>
  <c r="BR53" i="3"/>
  <c r="BS117" i="3"/>
  <c r="BQ114" i="3"/>
  <c r="BW104" i="3"/>
  <c r="BS101" i="3"/>
  <c r="BQ98" i="3"/>
  <c r="BW88" i="3"/>
  <c r="BS85" i="3"/>
  <c r="BQ82" i="3"/>
  <c r="BV73" i="3"/>
  <c r="BW71" i="3"/>
  <c r="BS69" i="3"/>
  <c r="BQ65" i="3"/>
  <c r="BW56" i="3"/>
  <c r="BQ53" i="3"/>
  <c r="BS52" i="3"/>
  <c r="BW51" i="3"/>
  <c r="BQ49" i="3"/>
  <c r="BS48" i="3"/>
  <c r="BW47" i="3"/>
  <c r="BQ45" i="3"/>
  <c r="BS44" i="3"/>
  <c r="BW43" i="3"/>
  <c r="BQ41" i="3"/>
  <c r="BS40" i="3"/>
  <c r="BW39" i="3"/>
  <c r="BQ37" i="3"/>
  <c r="BS32" i="3"/>
  <c r="BS28" i="3"/>
  <c r="BS24" i="3"/>
  <c r="BS20" i="3"/>
  <c r="BS16" i="3"/>
  <c r="BQ13" i="3"/>
  <c r="BS12" i="3"/>
  <c r="BW11" i="3"/>
  <c r="BS65" i="3"/>
  <c r="BV52" i="3"/>
  <c r="BS120" i="3"/>
  <c r="BQ117" i="3"/>
  <c r="BW107" i="3"/>
  <c r="BS104" i="3"/>
  <c r="BQ101" i="3"/>
  <c r="BW91" i="3"/>
  <c r="BS88" i="3"/>
  <c r="BQ85" i="3"/>
  <c r="BW75" i="3"/>
  <c r="BS73" i="3"/>
  <c r="BQ69" i="3"/>
  <c r="BW60" i="3"/>
  <c r="BR58" i="3"/>
  <c r="BS56" i="3"/>
  <c r="BR54" i="3"/>
  <c r="BR52" i="3"/>
  <c r="BV51" i="3"/>
  <c r="BR48" i="3"/>
  <c r="BV47" i="3"/>
  <c r="BR44" i="3"/>
  <c r="BV43" i="3"/>
  <c r="BR40" i="3"/>
  <c r="BV39" i="3"/>
  <c r="BR32" i="3"/>
  <c r="BR28" i="3"/>
  <c r="BR24" i="3"/>
  <c r="BR20" i="3"/>
  <c r="BR16" i="3"/>
  <c r="BR12" i="3"/>
  <c r="BV11" i="3"/>
  <c r="BW111" i="3"/>
  <c r="BQ89" i="3"/>
  <c r="BW67" i="3"/>
  <c r="BS53" i="3"/>
  <c r="BW116" i="3"/>
  <c r="BS113" i="3"/>
  <c r="BQ110" i="3"/>
  <c r="BW100" i="3"/>
  <c r="BS97" i="3"/>
  <c r="BQ94" i="3"/>
  <c r="BW84" i="3"/>
  <c r="BS81" i="3"/>
  <c r="BQ78" i="3"/>
  <c r="BQ73" i="3"/>
  <c r="BR62" i="3"/>
  <c r="BS60" i="3"/>
  <c r="BQ54" i="3"/>
  <c r="BQ52" i="3"/>
  <c r="BS51" i="3"/>
  <c r="BW50" i="3"/>
  <c r="BQ48" i="3"/>
  <c r="BS47" i="3"/>
  <c r="BW46" i="3"/>
  <c r="BQ44" i="3"/>
  <c r="BS43" i="3"/>
  <c r="BW42" i="3"/>
  <c r="BQ40" i="3"/>
  <c r="BS39" i="3"/>
  <c r="BW38" i="3"/>
  <c r="BS31" i="3"/>
  <c r="BS27" i="3"/>
  <c r="BQ24" i="3"/>
  <c r="BS23" i="3"/>
  <c r="BW22" i="3"/>
  <c r="BS19" i="3"/>
  <c r="BS15" i="3"/>
  <c r="BQ12" i="3"/>
  <c r="BS11" i="3"/>
  <c r="BS108" i="3"/>
  <c r="BW79" i="3"/>
  <c r="BW119" i="3"/>
  <c r="BS116" i="3"/>
  <c r="BQ113" i="3"/>
  <c r="BW103" i="3"/>
  <c r="BS100" i="3"/>
  <c r="BQ97" i="3"/>
  <c r="BW87" i="3"/>
  <c r="BS84" i="3"/>
  <c r="BQ81" i="3"/>
  <c r="BW68" i="3"/>
  <c r="BR66" i="3"/>
  <c r="BS64" i="3"/>
  <c r="BQ62" i="3"/>
  <c r="BR51" i="3"/>
  <c r="BV50" i="3"/>
  <c r="BR47" i="3"/>
  <c r="BV46" i="3"/>
  <c r="BR43" i="3"/>
  <c r="BV42" i="3"/>
  <c r="BR39" i="3"/>
  <c r="BV38" i="3"/>
  <c r="BR31" i="3"/>
  <c r="BR27" i="3"/>
  <c r="BR23" i="3"/>
  <c r="BV22" i="3"/>
  <c r="BR19" i="3"/>
  <c r="BR15" i="3"/>
  <c r="BR11" i="3"/>
  <c r="BQ105" i="3"/>
  <c r="BS92" i="3"/>
  <c r="BQ61" i="3"/>
  <c r="BR45" i="3"/>
  <c r="BW112" i="3"/>
  <c r="BS109" i="3"/>
  <c r="BW96" i="3"/>
  <c r="BS93" i="3"/>
  <c r="BQ90" i="3"/>
  <c r="BW80" i="3"/>
  <c r="BS77" i="3"/>
  <c r="BW72" i="3"/>
  <c r="BR70" i="3"/>
  <c r="BS68" i="3"/>
  <c r="BQ66" i="3"/>
  <c r="BW55" i="3"/>
  <c r="BQ51" i="3"/>
  <c r="BS50" i="3"/>
  <c r="BW49" i="3"/>
  <c r="BQ47" i="3"/>
  <c r="BS46" i="3"/>
  <c r="BW45" i="3"/>
  <c r="BQ43" i="3"/>
  <c r="BS42" i="3"/>
  <c r="BW41" i="3"/>
  <c r="BQ39" i="3"/>
  <c r="BS38" i="3"/>
  <c r="BW37" i="3"/>
  <c r="BS30" i="3"/>
  <c r="BS26" i="3"/>
  <c r="BS22" i="3"/>
  <c r="BS18" i="3"/>
  <c r="BS14" i="3"/>
  <c r="BW13" i="3"/>
  <c r="BQ11" i="3"/>
  <c r="BS10" i="3"/>
  <c r="BR49" i="3"/>
  <c r="BW115" i="3"/>
  <c r="BS112" i="3"/>
  <c r="BQ109" i="3"/>
  <c r="BW99" i="3"/>
  <c r="BS96" i="3"/>
  <c r="BQ93" i="3"/>
  <c r="BW83" i="3"/>
  <c r="BS80" i="3"/>
  <c r="BQ77" i="3"/>
  <c r="BR74" i="3"/>
  <c r="BS72" i="3"/>
  <c r="BQ70" i="3"/>
  <c r="BV61" i="3"/>
  <c r="BW59" i="3"/>
  <c r="BS57" i="3"/>
  <c r="BR50" i="3"/>
  <c r="BV49" i="3"/>
  <c r="BR46" i="3"/>
  <c r="BV45" i="3"/>
  <c r="BR42" i="3"/>
  <c r="BV41" i="3"/>
  <c r="BR38" i="3"/>
  <c r="BV37" i="3"/>
  <c r="BR30" i="3"/>
  <c r="BR26" i="3"/>
  <c r="BR22" i="3"/>
  <c r="BR18" i="3"/>
  <c r="BR14" i="3"/>
  <c r="BV13" i="3"/>
  <c r="BR10" i="3"/>
  <c r="BS76" i="3"/>
  <c r="BV48" i="3"/>
  <c r="BV44" i="3"/>
  <c r="BQ118" i="3"/>
  <c r="BW108" i="3"/>
  <c r="BS105" i="3"/>
  <c r="BQ102" i="3"/>
  <c r="BS89" i="3"/>
  <c r="BQ86" i="3"/>
  <c r="BW76" i="3"/>
  <c r="BQ74" i="3"/>
  <c r="BV65" i="3"/>
  <c r="BW63" i="3"/>
  <c r="BS61" i="3"/>
  <c r="BV53" i="3"/>
  <c r="BW52" i="3"/>
  <c r="BQ50" i="3"/>
  <c r="BS49" i="3"/>
  <c r="BW48" i="3"/>
  <c r="BQ46" i="3"/>
  <c r="BS45" i="3"/>
  <c r="BW44" i="3"/>
  <c r="BQ42" i="3"/>
  <c r="BS41" i="3"/>
  <c r="BW40" i="3"/>
  <c r="BQ38" i="3"/>
  <c r="BS37" i="3"/>
  <c r="BS29" i="3"/>
  <c r="BS25" i="3"/>
  <c r="BW24" i="3"/>
  <c r="BQ22" i="3"/>
  <c r="BS21" i="3"/>
  <c r="BS17" i="3"/>
  <c r="BS13" i="3"/>
  <c r="BW12" i="3"/>
  <c r="BW95" i="3"/>
  <c r="BV69" i="3"/>
  <c r="BR29" i="3"/>
  <c r="BR21" i="3"/>
  <c r="BV40" i="3"/>
  <c r="BR41" i="3"/>
  <c r="BR13" i="3"/>
  <c r="BV12" i="3"/>
  <c r="BR17" i="3"/>
  <c r="BR25" i="3"/>
  <c r="BV24" i="3"/>
  <c r="BR37" i="3"/>
  <c r="CB39" i="3"/>
  <c r="CC39" i="3" s="1"/>
  <c r="CB47" i="3"/>
  <c r="CC47" i="3" s="1"/>
  <c r="CB51" i="3"/>
  <c r="CC51" i="3" s="1"/>
  <c r="CB55" i="3"/>
  <c r="CC55" i="3" s="1"/>
  <c r="CB59" i="3"/>
  <c r="CC59" i="3" s="1"/>
  <c r="CB63" i="3"/>
  <c r="CC63" i="3" s="1"/>
  <c r="CB67" i="3"/>
  <c r="CC67" i="3" s="1"/>
  <c r="CB71" i="3"/>
  <c r="CC71" i="3" s="1"/>
  <c r="CB75" i="3"/>
  <c r="CC75" i="3" s="1"/>
  <c r="CB79" i="3"/>
  <c r="CC79" i="3" s="1"/>
  <c r="CB83" i="3"/>
  <c r="CC83" i="3" s="1"/>
  <c r="CB87" i="3"/>
  <c r="CC87" i="3" s="1"/>
  <c r="CB91" i="3"/>
  <c r="CC91" i="3" s="1"/>
  <c r="CB95" i="3"/>
  <c r="CC95" i="3" s="1"/>
  <c r="CB99" i="3"/>
  <c r="CC99" i="3" s="1"/>
  <c r="CB103" i="3"/>
  <c r="CC103" i="3" s="1"/>
  <c r="CB107" i="3"/>
  <c r="CC107" i="3" s="1"/>
  <c r="CB111" i="3"/>
  <c r="CC111" i="3" s="1"/>
  <c r="CB115" i="3"/>
  <c r="CC115" i="3" s="1"/>
  <c r="CB119" i="3"/>
  <c r="CC119" i="3" s="1"/>
  <c r="CB66" i="3"/>
  <c r="CC66" i="3" s="1"/>
  <c r="CB86" i="3"/>
  <c r="CC86" i="3" s="1"/>
  <c r="CB98" i="3"/>
  <c r="CC98" i="3" s="1"/>
  <c r="CB110" i="3"/>
  <c r="CC110" i="3" s="1"/>
  <c r="CB40" i="3"/>
  <c r="CC40" i="3" s="1"/>
  <c r="CB44" i="3"/>
  <c r="CC44" i="3" s="1"/>
  <c r="CB48" i="3"/>
  <c r="CC48" i="3" s="1"/>
  <c r="CB52" i="3"/>
  <c r="CC52" i="3" s="1"/>
  <c r="CB56" i="3"/>
  <c r="CC56" i="3" s="1"/>
  <c r="CB60" i="3"/>
  <c r="CC60" i="3" s="1"/>
  <c r="CB68" i="3"/>
  <c r="CC68" i="3" s="1"/>
  <c r="CB72" i="3"/>
  <c r="CC72" i="3" s="1"/>
  <c r="CB76" i="3"/>
  <c r="CC76" i="3" s="1"/>
  <c r="CB80" i="3"/>
  <c r="CC80" i="3" s="1"/>
  <c r="CB84" i="3"/>
  <c r="CC84" i="3" s="1"/>
  <c r="CB88" i="3"/>
  <c r="CC88" i="3" s="1"/>
  <c r="CB96" i="3"/>
  <c r="CC96" i="3" s="1"/>
  <c r="CB100" i="3"/>
  <c r="CC100" i="3" s="1"/>
  <c r="CB104" i="3"/>
  <c r="CC104" i="3" s="1"/>
  <c r="CB108" i="3"/>
  <c r="CC108" i="3" s="1"/>
  <c r="CB112" i="3"/>
  <c r="CC112" i="3" s="1"/>
  <c r="CB116" i="3"/>
  <c r="CC116" i="3" s="1"/>
  <c r="CB46" i="3"/>
  <c r="CC46" i="3" s="1"/>
  <c r="CB54" i="3"/>
  <c r="CC54" i="3" s="1"/>
  <c r="CB62" i="3"/>
  <c r="CC62" i="3" s="1"/>
  <c r="CB74" i="3"/>
  <c r="CC74" i="3" s="1"/>
  <c r="CB82" i="3"/>
  <c r="CC82" i="3" s="1"/>
  <c r="CB94" i="3"/>
  <c r="CC94" i="3" s="1"/>
  <c r="CB118" i="3"/>
  <c r="CC118" i="3" s="1"/>
  <c r="CB41" i="3"/>
  <c r="CC41" i="3" s="1"/>
  <c r="CB45" i="3"/>
  <c r="CC45" i="3" s="1"/>
  <c r="CB49" i="3"/>
  <c r="CC49" i="3" s="1"/>
  <c r="CB53" i="3"/>
  <c r="CC53" i="3" s="1"/>
  <c r="CB61" i="3"/>
  <c r="CC61" i="3" s="1"/>
  <c r="CB69" i="3"/>
  <c r="CC69" i="3" s="1"/>
  <c r="CB73" i="3"/>
  <c r="CC73" i="3" s="1"/>
  <c r="CB77" i="3"/>
  <c r="CC77" i="3" s="1"/>
  <c r="CB81" i="3"/>
  <c r="CC81" i="3" s="1"/>
  <c r="CB85" i="3"/>
  <c r="CC85" i="3" s="1"/>
  <c r="CB89" i="3"/>
  <c r="CC89" i="3" s="1"/>
  <c r="CB97" i="3"/>
  <c r="CC97" i="3" s="1"/>
  <c r="CB101" i="3"/>
  <c r="CC101" i="3" s="1"/>
  <c r="CB105" i="3"/>
  <c r="CC105" i="3" s="1"/>
  <c r="CB109" i="3"/>
  <c r="CC109" i="3" s="1"/>
  <c r="CB113" i="3"/>
  <c r="CC113" i="3" s="1"/>
  <c r="CB117" i="3"/>
  <c r="CC117" i="3" s="1"/>
  <c r="CB42" i="3"/>
  <c r="CC42" i="3" s="1"/>
  <c r="CB50" i="3"/>
  <c r="CC50" i="3" s="1"/>
  <c r="CB70" i="3"/>
  <c r="CC70" i="3" s="1"/>
  <c r="CB78" i="3"/>
  <c r="CC78" i="3" s="1"/>
  <c r="CB90" i="3"/>
  <c r="CC90" i="3" s="1"/>
  <c r="CB102" i="3"/>
  <c r="CC102" i="3" s="1"/>
  <c r="CB114" i="3"/>
  <c r="CC114" i="3" s="1"/>
  <c r="BZ39" i="3"/>
  <c r="CA39" i="3" s="1"/>
  <c r="BZ47" i="3"/>
  <c r="CA47" i="3" s="1"/>
  <c r="BZ51" i="3"/>
  <c r="CA51" i="3" s="1"/>
  <c r="BZ55" i="3"/>
  <c r="CA55" i="3" s="1"/>
  <c r="BZ59" i="3"/>
  <c r="CA59" i="3" s="1"/>
  <c r="BZ63" i="3"/>
  <c r="CA63" i="3" s="1"/>
  <c r="BZ67" i="3"/>
  <c r="CA67" i="3" s="1"/>
  <c r="BZ71" i="3"/>
  <c r="CA71" i="3" s="1"/>
  <c r="BZ75" i="3"/>
  <c r="CA75" i="3" s="1"/>
  <c r="BZ79" i="3"/>
  <c r="CA79" i="3" s="1"/>
  <c r="BZ83" i="3"/>
  <c r="CA83" i="3" s="1"/>
  <c r="BZ87" i="3"/>
  <c r="CA87" i="3" s="1"/>
  <c r="BZ91" i="3"/>
  <c r="CA91" i="3" s="1"/>
  <c r="BZ95" i="3"/>
  <c r="CA95" i="3" s="1"/>
  <c r="BZ99" i="3"/>
  <c r="CA99" i="3" s="1"/>
  <c r="BZ103" i="3"/>
  <c r="CA103" i="3" s="1"/>
  <c r="BZ107" i="3"/>
  <c r="CA107" i="3" s="1"/>
  <c r="BZ111" i="3"/>
  <c r="CA111" i="3" s="1"/>
  <c r="BZ115" i="3"/>
  <c r="CA115" i="3" s="1"/>
  <c r="BZ119" i="3"/>
  <c r="CA119" i="3" s="1"/>
  <c r="BZ40" i="3"/>
  <c r="CA40" i="3" s="1"/>
  <c r="BZ44" i="3"/>
  <c r="CA44" i="3" s="1"/>
  <c r="BZ48" i="3"/>
  <c r="CA48" i="3" s="1"/>
  <c r="BZ52" i="3"/>
  <c r="CA52" i="3" s="1"/>
  <c r="BZ56" i="3"/>
  <c r="CA56" i="3" s="1"/>
  <c r="BZ60" i="3"/>
  <c r="CA60" i="3" s="1"/>
  <c r="BZ68" i="3"/>
  <c r="CA68" i="3" s="1"/>
  <c r="BZ72" i="3"/>
  <c r="CA72" i="3" s="1"/>
  <c r="BZ76" i="3"/>
  <c r="CA76" i="3" s="1"/>
  <c r="BZ80" i="3"/>
  <c r="CA80" i="3" s="1"/>
  <c r="BZ84" i="3"/>
  <c r="CA84" i="3" s="1"/>
  <c r="BZ88" i="3"/>
  <c r="CA88" i="3" s="1"/>
  <c r="BZ96" i="3"/>
  <c r="CA96" i="3" s="1"/>
  <c r="BZ100" i="3"/>
  <c r="CA100" i="3" s="1"/>
  <c r="BZ104" i="3"/>
  <c r="CA104" i="3" s="1"/>
  <c r="BZ108" i="3"/>
  <c r="CA108" i="3" s="1"/>
  <c r="BZ112" i="3"/>
  <c r="CA112" i="3" s="1"/>
  <c r="BZ116" i="3"/>
  <c r="CA116" i="3" s="1"/>
  <c r="BZ41" i="3"/>
  <c r="CA41" i="3" s="1"/>
  <c r="BZ45" i="3"/>
  <c r="CA45" i="3" s="1"/>
  <c r="BZ49" i="3"/>
  <c r="CA49" i="3" s="1"/>
  <c r="BZ53" i="3"/>
  <c r="CA53" i="3" s="1"/>
  <c r="BZ61" i="3"/>
  <c r="CA61" i="3" s="1"/>
  <c r="BZ69" i="3"/>
  <c r="CA69" i="3" s="1"/>
  <c r="BZ73" i="3"/>
  <c r="CA73" i="3" s="1"/>
  <c r="BZ77" i="3"/>
  <c r="CA77" i="3" s="1"/>
  <c r="BZ81" i="3"/>
  <c r="CA81" i="3" s="1"/>
  <c r="BZ85" i="3"/>
  <c r="CA85" i="3" s="1"/>
  <c r="BZ89" i="3"/>
  <c r="CA89" i="3" s="1"/>
  <c r="BZ97" i="3"/>
  <c r="CA97" i="3" s="1"/>
  <c r="BZ101" i="3"/>
  <c r="CA101" i="3" s="1"/>
  <c r="BZ105" i="3"/>
  <c r="CA105" i="3" s="1"/>
  <c r="BZ109" i="3"/>
  <c r="CA109" i="3" s="1"/>
  <c r="BZ113" i="3"/>
  <c r="CA113" i="3" s="1"/>
  <c r="BZ117" i="3"/>
  <c r="CA117" i="3" s="1"/>
  <c r="BZ42" i="3"/>
  <c r="CA42" i="3" s="1"/>
  <c r="BZ46" i="3"/>
  <c r="CA46" i="3" s="1"/>
  <c r="BZ50" i="3"/>
  <c r="CA50" i="3" s="1"/>
  <c r="BZ54" i="3"/>
  <c r="CA54" i="3" s="1"/>
  <c r="BZ62" i="3"/>
  <c r="CA62" i="3" s="1"/>
  <c r="BZ66" i="3"/>
  <c r="CA66" i="3" s="1"/>
  <c r="BZ70" i="3"/>
  <c r="CA70" i="3" s="1"/>
  <c r="BZ74" i="3"/>
  <c r="CA74" i="3" s="1"/>
  <c r="BZ78" i="3"/>
  <c r="CA78" i="3" s="1"/>
  <c r="BZ82" i="3"/>
  <c r="CA82" i="3" s="1"/>
  <c r="BZ86" i="3"/>
  <c r="CA86" i="3" s="1"/>
  <c r="BZ90" i="3"/>
  <c r="CA90" i="3" s="1"/>
  <c r="BZ94" i="3"/>
  <c r="CA94" i="3" s="1"/>
  <c r="BZ98" i="3"/>
  <c r="CA98" i="3" s="1"/>
  <c r="BZ102" i="3"/>
  <c r="CA102" i="3" s="1"/>
  <c r="BZ110" i="3"/>
  <c r="CA110" i="3" s="1"/>
  <c r="BZ114" i="3"/>
  <c r="CA114" i="3" s="1"/>
  <c r="BZ118" i="3"/>
  <c r="CA118" i="3" s="1"/>
  <c r="AP118" i="3"/>
  <c r="AP41" i="3"/>
  <c r="AP89" i="3"/>
  <c r="AP120" i="3"/>
  <c r="AP24" i="3"/>
  <c r="AP55" i="3"/>
  <c r="AP22" i="3"/>
  <c r="AP9" i="3"/>
  <c r="AP38" i="3"/>
  <c r="AP56" i="3"/>
  <c r="AP105" i="3"/>
  <c r="AP57" i="3"/>
  <c r="AP117" i="3"/>
  <c r="AP103" i="3"/>
  <c r="AP71" i="3"/>
  <c r="AP25" i="3"/>
  <c r="AP40" i="3"/>
  <c r="AP37" i="3"/>
  <c r="AP86" i="3"/>
  <c r="AP54" i="3"/>
  <c r="AP102" i="3"/>
  <c r="CG6" i="3"/>
  <c r="CI120" i="3" s="1"/>
  <c r="AP72" i="3"/>
  <c r="AP73" i="3"/>
  <c r="AP39" i="3"/>
  <c r="AP88" i="3"/>
  <c r="AP119" i="3"/>
  <c r="AP87" i="3"/>
  <c r="AP116" i="3"/>
  <c r="AP23" i="3"/>
  <c r="AP85" i="3"/>
  <c r="AP115" i="3"/>
  <c r="AP17" i="3"/>
  <c r="AP104" i="3"/>
  <c r="AP70" i="3"/>
  <c r="AP53" i="3"/>
  <c r="AP19" i="3"/>
  <c r="AP84" i="3"/>
  <c r="AP83" i="3"/>
  <c r="AP98" i="3"/>
  <c r="AP64" i="3"/>
  <c r="AP52" i="3"/>
  <c r="AP67" i="3"/>
  <c r="AP66" i="3"/>
  <c r="AP81" i="3"/>
  <c r="AP94" i="3"/>
  <c r="AP36" i="3"/>
  <c r="AP35" i="3"/>
  <c r="AP34" i="3"/>
  <c r="AP65" i="3"/>
  <c r="AP30" i="3"/>
  <c r="AP113" i="3"/>
  <c r="AP49" i="3"/>
  <c r="AP111" i="3"/>
  <c r="AP97" i="3"/>
  <c r="AP33" i="3"/>
  <c r="AP47" i="3"/>
  <c r="AP112" i="3"/>
  <c r="AP48" i="3"/>
  <c r="AP95" i="3"/>
  <c r="AP31" i="3"/>
  <c r="AP78" i="3"/>
  <c r="AP14" i="3"/>
  <c r="AP18" i="3"/>
  <c r="AP96" i="3"/>
  <c r="AP32" i="3"/>
  <c r="AP79" i="3"/>
  <c r="AP15" i="3"/>
  <c r="AP62" i="3"/>
  <c r="AP80" i="3"/>
  <c r="AP16" i="3"/>
  <c r="AP63" i="3"/>
  <c r="AP110" i="3"/>
  <c r="AP46" i="3"/>
  <c r="AP69" i="3"/>
  <c r="AP100" i="3"/>
  <c r="AP93" i="3"/>
  <c r="AP51" i="3"/>
  <c r="AP108" i="3"/>
  <c r="AP82" i="3"/>
  <c r="AP74" i="3"/>
  <c r="AP20" i="3"/>
  <c r="AP21" i="3"/>
  <c r="AP99" i="3"/>
  <c r="AP50" i="3"/>
  <c r="AP77" i="3"/>
  <c r="AP44" i="3"/>
  <c r="AP10" i="3"/>
  <c r="AP61" i="3"/>
  <c r="AP91" i="3"/>
  <c r="AP101" i="3"/>
  <c r="AP68" i="3"/>
  <c r="AP114" i="3"/>
  <c r="AP109" i="3"/>
  <c r="AP45" i="3"/>
  <c r="AP27" i="3"/>
  <c r="AP92" i="3"/>
  <c r="AP28" i="3"/>
  <c r="AP75" i="3"/>
  <c r="AP11" i="3"/>
  <c r="AP58" i="3"/>
  <c r="AP29" i="3"/>
  <c r="AP76" i="3"/>
  <c r="AP12" i="3"/>
  <c r="AP59" i="3"/>
  <c r="AP106" i="3"/>
  <c r="AP42" i="3"/>
  <c r="AP13" i="3"/>
  <c r="AP60" i="3"/>
  <c r="AP107" i="3"/>
  <c r="AP43" i="3"/>
  <c r="AP90" i="3"/>
  <c r="AP26" i="3"/>
  <c r="O86" i="3" l="1"/>
  <c r="M86" i="3"/>
  <c r="K86" i="3"/>
  <c r="O63" i="3"/>
  <c r="K63" i="3"/>
  <c r="M63" i="3"/>
  <c r="M61" i="3"/>
  <c r="K61" i="3"/>
  <c r="O61" i="3"/>
  <c r="M100" i="3"/>
  <c r="K100" i="3"/>
  <c r="O100" i="3"/>
  <c r="O79" i="3"/>
  <c r="M79" i="3"/>
  <c r="K79" i="3"/>
  <c r="M59" i="3"/>
  <c r="K59" i="3"/>
  <c r="O59" i="3"/>
  <c r="K58" i="3"/>
  <c r="K97" i="3"/>
  <c r="O97" i="3"/>
  <c r="M97" i="3"/>
  <c r="O71" i="3"/>
  <c r="K71" i="3"/>
  <c r="M71" i="3"/>
  <c r="K88" i="3"/>
  <c r="O88" i="3"/>
  <c r="M88" i="3"/>
  <c r="O103" i="3"/>
  <c r="M103" i="3"/>
  <c r="K103" i="3"/>
  <c r="M78" i="3"/>
  <c r="O78" i="3"/>
  <c r="K78" i="3"/>
  <c r="M117" i="3"/>
  <c r="K117" i="3"/>
  <c r="O117" i="3"/>
  <c r="K53" i="3"/>
  <c r="M92" i="3"/>
  <c r="K92" i="3"/>
  <c r="O92" i="3"/>
  <c r="M115" i="3"/>
  <c r="K115" i="3"/>
  <c r="O115" i="3"/>
  <c r="K51" i="3"/>
  <c r="K50" i="3"/>
  <c r="K89" i="3"/>
  <c r="O89" i="3"/>
  <c r="M89" i="3"/>
  <c r="M90" i="3"/>
  <c r="K90" i="3"/>
  <c r="O90" i="3"/>
  <c r="K80" i="3"/>
  <c r="O80" i="3"/>
  <c r="M80" i="3"/>
  <c r="K55" i="3"/>
  <c r="O70" i="3"/>
  <c r="M70" i="3"/>
  <c r="K70" i="3"/>
  <c r="M109" i="3"/>
  <c r="K109" i="3"/>
  <c r="O109" i="3"/>
  <c r="K45" i="3"/>
  <c r="M84" i="3"/>
  <c r="K84" i="3"/>
  <c r="O84" i="3"/>
  <c r="M107" i="3"/>
  <c r="K107" i="3"/>
  <c r="O107" i="3"/>
  <c r="K43" i="3"/>
  <c r="K18" i="3"/>
  <c r="K81" i="3"/>
  <c r="O81" i="3"/>
  <c r="M81" i="3"/>
  <c r="M66" i="3"/>
  <c r="K66" i="3"/>
  <c r="O66" i="3"/>
  <c r="K72" i="3"/>
  <c r="O72" i="3"/>
  <c r="M72" i="3"/>
  <c r="K39" i="3"/>
  <c r="M62" i="3"/>
  <c r="O62" i="3"/>
  <c r="K62" i="3"/>
  <c r="M101" i="3"/>
  <c r="K101" i="3"/>
  <c r="O101" i="3"/>
  <c r="K37" i="3"/>
  <c r="M76" i="3"/>
  <c r="K76" i="3"/>
  <c r="O76" i="3"/>
  <c r="M99" i="3"/>
  <c r="K99" i="3"/>
  <c r="O99" i="3"/>
  <c r="K19" i="3"/>
  <c r="O87" i="3"/>
  <c r="K87" i="3"/>
  <c r="M87" i="3"/>
  <c r="K73" i="3"/>
  <c r="O73" i="3"/>
  <c r="M73" i="3"/>
  <c r="K42" i="3"/>
  <c r="K64" i="3"/>
  <c r="O64" i="3"/>
  <c r="M64" i="3"/>
  <c r="O118" i="3"/>
  <c r="M118" i="3"/>
  <c r="K118" i="3"/>
  <c r="K54" i="3"/>
  <c r="M93" i="3"/>
  <c r="K93" i="3"/>
  <c r="O93" i="3"/>
  <c r="O119" i="3"/>
  <c r="K119" i="3"/>
  <c r="M119" i="3"/>
  <c r="M68" i="3"/>
  <c r="K68" i="3"/>
  <c r="O68" i="3"/>
  <c r="M91" i="3"/>
  <c r="K91" i="3"/>
  <c r="O91" i="3"/>
  <c r="O111" i="3"/>
  <c r="K111" i="3"/>
  <c r="M111" i="3"/>
  <c r="M106" i="3"/>
  <c r="K106" i="3"/>
  <c r="O106" i="3"/>
  <c r="K65" i="3"/>
  <c r="O65" i="3"/>
  <c r="M65" i="3"/>
  <c r="K120" i="3"/>
  <c r="O120" i="3"/>
  <c r="M120" i="3"/>
  <c r="K56" i="3"/>
  <c r="O110" i="3"/>
  <c r="M110" i="3"/>
  <c r="K110" i="3"/>
  <c r="K46" i="3"/>
  <c r="M85" i="3"/>
  <c r="K85" i="3"/>
  <c r="O85" i="3"/>
  <c r="K47" i="3"/>
  <c r="M60" i="3"/>
  <c r="K60" i="3"/>
  <c r="O60" i="3"/>
  <c r="M83" i="3"/>
  <c r="K83" i="3"/>
  <c r="O83" i="3"/>
  <c r="M114" i="3"/>
  <c r="K114" i="3"/>
  <c r="O114" i="3"/>
  <c r="M82" i="3"/>
  <c r="K82" i="3"/>
  <c r="O82" i="3"/>
  <c r="K57" i="3"/>
  <c r="K112" i="3"/>
  <c r="O112" i="3"/>
  <c r="M112" i="3"/>
  <c r="K48" i="3"/>
  <c r="M102" i="3"/>
  <c r="O102" i="3"/>
  <c r="K102" i="3"/>
  <c r="K38" i="3"/>
  <c r="M77" i="3"/>
  <c r="K77" i="3"/>
  <c r="O77" i="3"/>
  <c r="M116" i="3"/>
  <c r="K116" i="3"/>
  <c r="O116" i="3"/>
  <c r="K52" i="3"/>
  <c r="M75" i="3"/>
  <c r="K75" i="3"/>
  <c r="O75" i="3"/>
  <c r="M98" i="3"/>
  <c r="K98" i="3"/>
  <c r="O98" i="3"/>
  <c r="K113" i="3"/>
  <c r="O113" i="3"/>
  <c r="M113" i="3"/>
  <c r="K49" i="3"/>
  <c r="K104" i="3"/>
  <c r="O104" i="3"/>
  <c r="M104" i="3"/>
  <c r="K40" i="3"/>
  <c r="M94" i="3"/>
  <c r="O94" i="3"/>
  <c r="K94" i="3"/>
  <c r="O95" i="3"/>
  <c r="K95" i="3"/>
  <c r="M95" i="3"/>
  <c r="M69" i="3"/>
  <c r="K69" i="3"/>
  <c r="O69" i="3"/>
  <c r="M108" i="3"/>
  <c r="K108" i="3"/>
  <c r="O108" i="3"/>
  <c r="K44" i="3"/>
  <c r="M67" i="3"/>
  <c r="K67" i="3"/>
  <c r="O67" i="3"/>
  <c r="M74" i="3"/>
  <c r="K74" i="3"/>
  <c r="O74" i="3"/>
  <c r="K105" i="3"/>
  <c r="O105" i="3"/>
  <c r="M105" i="3"/>
  <c r="K41" i="3"/>
  <c r="K96" i="3"/>
  <c r="O96" i="3"/>
  <c r="M96" i="3"/>
  <c r="F3" i="3"/>
  <c r="M37" i="3" s="1"/>
  <c r="O37" i="3" s="1"/>
  <c r="AE67" i="3"/>
  <c r="AE60" i="3"/>
  <c r="AE59" i="3"/>
  <c r="AE68" i="3"/>
  <c r="AE63" i="3"/>
  <c r="AE65" i="3"/>
  <c r="AE62" i="3"/>
  <c r="AE64" i="3"/>
  <c r="AE66" i="3"/>
  <c r="AE61" i="3"/>
  <c r="CI85" i="3"/>
  <c r="CG96" i="3"/>
  <c r="CH112" i="3"/>
  <c r="CG91" i="3"/>
  <c r="CI78" i="3"/>
  <c r="CH87" i="3"/>
  <c r="CI83" i="3"/>
  <c r="CI49" i="3"/>
  <c r="CH23" i="3"/>
  <c r="CG66" i="3"/>
  <c r="CI84" i="3"/>
  <c r="CH10" i="3"/>
  <c r="CG35" i="3"/>
  <c r="CI53" i="3"/>
  <c r="CG97" i="3"/>
  <c r="CI62" i="3"/>
  <c r="CH43" i="3"/>
  <c r="CH106" i="3"/>
  <c r="CI52" i="3"/>
  <c r="CH89" i="3"/>
  <c r="CI117" i="3"/>
  <c r="CI110" i="3"/>
  <c r="CH119" i="3"/>
  <c r="CG64" i="3"/>
  <c r="CI116" i="3"/>
  <c r="CG67" i="3"/>
  <c r="CI39" i="3"/>
  <c r="CG52" i="3"/>
  <c r="CH80" i="3"/>
  <c r="CG65" i="3"/>
  <c r="CG39" i="3"/>
  <c r="CG98" i="3"/>
  <c r="CI41" i="3"/>
  <c r="CH35" i="3"/>
  <c r="CH98" i="3"/>
  <c r="CG11" i="3"/>
  <c r="CI50" i="3"/>
  <c r="CG50" i="3"/>
  <c r="CI11" i="3"/>
  <c r="CG44" i="3"/>
  <c r="CH109" i="3"/>
  <c r="CH48" i="3"/>
  <c r="CI74" i="3"/>
  <c r="CI44" i="3"/>
  <c r="CH94" i="3"/>
  <c r="CG58" i="3"/>
  <c r="CI77" i="3"/>
  <c r="CG90" i="3"/>
  <c r="CI109" i="3"/>
  <c r="CG83" i="3"/>
  <c r="CH79" i="3"/>
  <c r="CH111" i="3"/>
  <c r="CG56" i="3"/>
  <c r="CI75" i="3"/>
  <c r="CI107" i="3"/>
  <c r="CG120" i="3"/>
  <c r="CH72" i="3"/>
  <c r="CH104" i="3"/>
  <c r="CG57" i="3"/>
  <c r="CI76" i="3"/>
  <c r="CG89" i="3"/>
  <c r="CI108" i="3"/>
  <c r="CG38" i="3"/>
  <c r="CI35" i="3"/>
  <c r="CH42" i="3"/>
  <c r="CI58" i="3"/>
  <c r="CI38" i="3"/>
  <c r="CG51" i="3"/>
  <c r="CH65" i="3"/>
  <c r="CG12" i="3"/>
  <c r="CI51" i="3"/>
  <c r="CH36" i="3"/>
  <c r="CI12" i="3"/>
  <c r="CG45" i="3"/>
  <c r="CH66" i="3"/>
  <c r="CH113" i="3"/>
  <c r="CH21" i="3"/>
  <c r="CH41" i="3"/>
  <c r="CI65" i="3"/>
  <c r="CG78" i="3"/>
  <c r="CI97" i="3"/>
  <c r="CG110" i="3"/>
  <c r="CI90" i="3"/>
  <c r="CG103" i="3"/>
  <c r="CH67" i="3"/>
  <c r="CH99" i="3"/>
  <c r="CI63" i="3"/>
  <c r="CG76" i="3"/>
  <c r="CI95" i="3"/>
  <c r="CG108" i="3"/>
  <c r="CH60" i="3"/>
  <c r="CH92" i="3"/>
  <c r="CI64" i="3"/>
  <c r="CG77" i="3"/>
  <c r="CI96" i="3"/>
  <c r="CG109" i="3"/>
  <c r="CH44" i="3"/>
  <c r="CH49" i="3"/>
  <c r="CH75" i="3"/>
  <c r="CH100" i="3"/>
  <c r="CI72" i="3"/>
  <c r="CG85" i="3"/>
  <c r="CI104" i="3"/>
  <c r="CG117" i="3"/>
  <c r="CH50" i="3"/>
  <c r="CH82" i="3"/>
  <c r="CI46" i="3"/>
  <c r="CH11" i="3"/>
  <c r="CG63" i="3"/>
  <c r="CG40" i="3"/>
  <c r="CH53" i="3"/>
  <c r="CH93" i="3"/>
  <c r="CI40" i="3"/>
  <c r="CI70" i="3"/>
  <c r="CH78" i="3"/>
  <c r="CI73" i="3"/>
  <c r="CG86" i="3"/>
  <c r="CI105" i="3"/>
  <c r="CG118" i="3"/>
  <c r="CG79" i="3"/>
  <c r="CI98" i="3"/>
  <c r="CG111" i="3"/>
  <c r="CH107" i="3"/>
  <c r="CI71" i="3"/>
  <c r="CG84" i="3"/>
  <c r="CI103" i="3"/>
  <c r="CG116" i="3"/>
  <c r="CH68" i="3"/>
  <c r="CH38" i="3"/>
  <c r="CG47" i="3"/>
  <c r="CH51" i="3"/>
  <c r="CH86" i="3"/>
  <c r="CI47" i="3"/>
  <c r="CI45" i="3"/>
  <c r="CH12" i="3"/>
  <c r="CG21" i="3"/>
  <c r="CG41" i="3"/>
  <c r="CH97" i="3"/>
  <c r="CG46" i="3"/>
  <c r="CH37" i="3"/>
  <c r="CH62" i="3"/>
  <c r="CG74" i="3"/>
  <c r="CI93" i="3"/>
  <c r="CG106" i="3"/>
  <c r="CI86" i="3"/>
  <c r="CG99" i="3"/>
  <c r="CI118" i="3"/>
  <c r="CH63" i="3"/>
  <c r="CH95" i="3"/>
  <c r="CI59" i="3"/>
  <c r="CG72" i="3"/>
  <c r="CI91" i="3"/>
  <c r="CG104" i="3"/>
  <c r="CH56" i="3"/>
  <c r="CH120" i="3"/>
  <c r="CI60" i="3"/>
  <c r="CG73" i="3"/>
  <c r="CI92" i="3"/>
  <c r="CG105" i="3"/>
  <c r="CI21" i="3"/>
  <c r="CH114" i="3"/>
  <c r="CH58" i="3"/>
  <c r="CH39" i="3"/>
  <c r="CG48" i="3"/>
  <c r="CH57" i="3"/>
  <c r="CH74" i="3"/>
  <c r="CH52" i="3"/>
  <c r="CH90" i="3"/>
  <c r="CI48" i="3"/>
  <c r="CH110" i="3"/>
  <c r="CG62" i="3"/>
  <c r="CI81" i="3"/>
  <c r="CG94" i="3"/>
  <c r="CI113" i="3"/>
  <c r="CG87" i="3"/>
  <c r="CI106" i="3"/>
  <c r="CG119" i="3"/>
  <c r="CH83" i="3"/>
  <c r="CG60" i="3"/>
  <c r="CI79" i="3"/>
  <c r="CG92" i="3"/>
  <c r="CI111" i="3"/>
  <c r="CH76" i="3"/>
  <c r="CH108" i="3"/>
  <c r="CI80" i="3"/>
  <c r="CG93" i="3"/>
  <c r="CI112" i="3"/>
  <c r="CH46" i="3"/>
  <c r="CI42" i="3"/>
  <c r="CH73" i="3"/>
  <c r="CG53" i="3"/>
  <c r="CH118" i="3"/>
  <c r="CG36" i="3"/>
  <c r="CG59" i="3"/>
  <c r="CH77" i="3"/>
  <c r="CH40" i="3"/>
  <c r="CH70" i="3"/>
  <c r="CI36" i="3"/>
  <c r="CG49" i="3"/>
  <c r="CH45" i="3"/>
  <c r="CI66" i="3"/>
  <c r="CI69" i="3"/>
  <c r="CG82" i="3"/>
  <c r="CI101" i="3"/>
  <c r="CG114" i="3"/>
  <c r="CG75" i="3"/>
  <c r="CI94" i="3"/>
  <c r="CG107" i="3"/>
  <c r="CH71" i="3"/>
  <c r="CH103" i="3"/>
  <c r="CI67" i="3"/>
  <c r="CG80" i="3"/>
  <c r="CI99" i="3"/>
  <c r="CG112" i="3"/>
  <c r="CH64" i="3"/>
  <c r="CH96" i="3"/>
  <c r="CI68" i="3"/>
  <c r="CG81" i="3"/>
  <c r="CI100" i="3"/>
  <c r="CG113" i="3"/>
  <c r="CG10" i="3"/>
  <c r="CH69" i="3"/>
  <c r="CI37" i="3"/>
  <c r="CH117" i="3"/>
  <c r="CG71" i="3"/>
  <c r="CI10" i="3"/>
  <c r="CG23" i="3"/>
  <c r="CG43" i="3"/>
  <c r="CH105" i="3"/>
  <c r="CH101" i="3"/>
  <c r="CH47" i="3"/>
  <c r="CI23" i="3"/>
  <c r="CI43" i="3"/>
  <c r="CG42" i="3"/>
  <c r="CG37" i="3"/>
  <c r="CH81" i="3"/>
  <c r="CH85" i="3"/>
  <c r="CI57" i="3"/>
  <c r="CG70" i="3"/>
  <c r="CI89" i="3"/>
  <c r="CI82" i="3"/>
  <c r="CG95" i="3"/>
  <c r="CI114" i="3"/>
  <c r="CH59" i="3"/>
  <c r="CH91" i="3"/>
  <c r="CG68" i="3"/>
  <c r="CI87" i="3"/>
  <c r="CG100" i="3"/>
  <c r="CI119" i="3"/>
  <c r="CH84" i="3"/>
  <c r="CH116" i="3"/>
  <c r="CI56" i="3"/>
  <c r="CG69" i="3"/>
  <c r="CG101" i="3"/>
  <c r="BD23" i="3"/>
  <c r="M40" i="3" l="1"/>
  <c r="O40" i="3" s="1"/>
  <c r="M56" i="3"/>
  <c r="O56" i="3" s="1"/>
  <c r="M58" i="3"/>
  <c r="O58" i="3" s="1"/>
  <c r="M53" i="3"/>
  <c r="O53" i="3" s="1"/>
  <c r="G58" i="3"/>
  <c r="W58" i="3" s="1"/>
  <c r="M42" i="3"/>
  <c r="O42" i="3" s="1"/>
  <c r="F4" i="3"/>
  <c r="G23" i="3" s="1"/>
  <c r="T23" i="3" s="1"/>
  <c r="G47" i="3"/>
  <c r="T47" i="3" s="1"/>
  <c r="G55" i="3"/>
  <c r="T55" i="3" s="1"/>
  <c r="G50" i="3"/>
  <c r="AE50" i="3" s="1"/>
  <c r="G48" i="3"/>
  <c r="W48" i="3" s="1"/>
  <c r="G57" i="3"/>
  <c r="T57" i="3" s="1"/>
  <c r="G56" i="3"/>
  <c r="W56" i="3" s="1"/>
  <c r="G54" i="3"/>
  <c r="G44" i="3"/>
  <c r="T44" i="3" s="1"/>
  <c r="G53" i="3"/>
  <c r="T53" i="3" s="1"/>
  <c r="G42" i="3"/>
  <c r="T42" i="3" s="1"/>
  <c r="G45" i="3"/>
  <c r="W45" i="3" s="1"/>
  <c r="G51" i="3"/>
  <c r="W51" i="3" s="1"/>
  <c r="G43" i="3"/>
  <c r="W43" i="3" s="1"/>
  <c r="G52" i="3"/>
  <c r="T52" i="3" s="1"/>
  <c r="G49" i="3"/>
  <c r="T49" i="3" s="1"/>
  <c r="G46" i="3"/>
  <c r="T46" i="3" s="1"/>
  <c r="G38" i="3"/>
  <c r="W38" i="3" s="1"/>
  <c r="G41" i="3"/>
  <c r="T41" i="3" s="1"/>
  <c r="G39" i="3"/>
  <c r="T39" i="3" s="1"/>
  <c r="G40" i="3"/>
  <c r="T40" i="3" s="1"/>
  <c r="G37" i="3"/>
  <c r="W37" i="3" s="1"/>
  <c r="M48" i="3"/>
  <c r="O48" i="3" s="1"/>
  <c r="M44" i="3"/>
  <c r="O44" i="3" s="1"/>
  <c r="M52" i="3"/>
  <c r="O52" i="3" s="1"/>
  <c r="M50" i="3"/>
  <c r="O50" i="3" s="1"/>
  <c r="M41" i="3"/>
  <c r="O41" i="3" s="1"/>
  <c r="M38" i="3"/>
  <c r="O38" i="3" s="1"/>
  <c r="M46" i="3"/>
  <c r="O46" i="3" s="1"/>
  <c r="M49" i="3"/>
  <c r="O49" i="3" s="1"/>
  <c r="M47" i="3"/>
  <c r="O47" i="3" s="1"/>
  <c r="M54" i="3"/>
  <c r="O54" i="3" s="1"/>
  <c r="M43" i="3"/>
  <c r="O43" i="3" s="1"/>
  <c r="M55" i="3"/>
  <c r="O55" i="3" s="1"/>
  <c r="M57" i="3"/>
  <c r="O57" i="3" s="1"/>
  <c r="M39" i="3"/>
  <c r="O39" i="3" s="1"/>
  <c r="M45" i="3"/>
  <c r="O45" i="3" s="1"/>
  <c r="M51" i="3"/>
  <c r="O51" i="3" s="1"/>
  <c r="G19" i="3"/>
  <c r="W19" i="3" s="1"/>
  <c r="G21" i="3"/>
  <c r="AE21" i="3" s="1"/>
  <c r="G20" i="3"/>
  <c r="AE20" i="3" s="1"/>
  <c r="G15" i="3"/>
  <c r="W15" i="3" s="1"/>
  <c r="M18" i="3"/>
  <c r="O18" i="3" s="1"/>
  <c r="AL18" i="3" s="1"/>
  <c r="G14" i="3"/>
  <c r="AE14" i="3" s="1"/>
  <c r="M20" i="3"/>
  <c r="O20" i="3" s="1"/>
  <c r="G18" i="3"/>
  <c r="W18" i="3" s="1"/>
  <c r="M19" i="3"/>
  <c r="O19" i="3" s="1"/>
  <c r="AL19" i="3" s="1"/>
  <c r="G22" i="3"/>
  <c r="AE22" i="3" s="1"/>
  <c r="G33" i="3"/>
  <c r="T33" i="3" s="1"/>
  <c r="G36" i="3"/>
  <c r="T36" i="3" s="1"/>
  <c r="G27" i="3"/>
  <c r="T27" i="3" s="1"/>
  <c r="G9" i="3"/>
  <c r="AE9" i="3" s="1"/>
  <c r="G25" i="3"/>
  <c r="T25" i="3" s="1"/>
  <c r="G31" i="3"/>
  <c r="AE31" i="3" s="1"/>
  <c r="G17" i="3"/>
  <c r="T17" i="3" s="1"/>
  <c r="G26" i="3"/>
  <c r="AE26" i="3" s="1"/>
  <c r="F5" i="3"/>
  <c r="F6" i="3" s="1"/>
  <c r="F7" i="3" s="1"/>
  <c r="M23" i="3"/>
  <c r="O23" i="3" s="1"/>
  <c r="M34" i="3"/>
  <c r="O34" i="3" s="1"/>
  <c r="M28" i="3"/>
  <c r="O28" i="3" s="1"/>
  <c r="M24" i="3"/>
  <c r="O24" i="3" s="1"/>
  <c r="M30" i="3"/>
  <c r="O30" i="3" s="1"/>
  <c r="M31" i="3"/>
  <c r="O31" i="3" s="1"/>
  <c r="M33" i="3"/>
  <c r="O33" i="3" s="1"/>
  <c r="M35" i="3"/>
  <c r="O35" i="3" s="1"/>
  <c r="M29" i="3"/>
  <c r="O29" i="3" s="1"/>
  <c r="M32" i="3"/>
  <c r="O32" i="3" s="1"/>
  <c r="M36" i="3"/>
  <c r="O36" i="3" s="1"/>
  <c r="M27" i="3"/>
  <c r="O27" i="3" s="1"/>
  <c r="M25" i="3"/>
  <c r="O25" i="3" s="1"/>
  <c r="M17" i="3"/>
  <c r="O17" i="3" s="1"/>
  <c r="AL17" i="3" s="1"/>
  <c r="M21" i="3"/>
  <c r="O21" i="3" s="1"/>
  <c r="M14" i="3"/>
  <c r="O14" i="3" s="1"/>
  <c r="AL14" i="3" s="1"/>
  <c r="M11" i="3"/>
  <c r="O11" i="3" s="1"/>
  <c r="AL11" i="3" s="1"/>
  <c r="M10" i="3"/>
  <c r="O10" i="3" s="1"/>
  <c r="O9" i="3" s="1"/>
  <c r="AL9" i="3" s="1"/>
  <c r="M16" i="3"/>
  <c r="O16" i="3" s="1"/>
  <c r="AL16" i="3" s="1"/>
  <c r="M13" i="3"/>
  <c r="O13" i="3" s="1"/>
  <c r="AL13" i="3" s="1"/>
  <c r="M15" i="3"/>
  <c r="O15" i="3" s="1"/>
  <c r="AL15" i="3" s="1"/>
  <c r="M22" i="3"/>
  <c r="O22" i="3" s="1"/>
  <c r="M12" i="3"/>
  <c r="O12" i="3" s="1"/>
  <c r="AL12" i="3" s="1"/>
  <c r="G28" i="3"/>
  <c r="AE28" i="3" s="1"/>
  <c r="G29" i="3"/>
  <c r="AE29" i="3" s="1"/>
  <c r="G32" i="3"/>
  <c r="G30" i="3"/>
  <c r="AE30" i="3" s="1"/>
  <c r="G13" i="3"/>
  <c r="AE13" i="3" s="1"/>
  <c r="G35" i="3"/>
  <c r="AE35" i="3" s="1"/>
  <c r="G24" i="3"/>
  <c r="W24" i="3" s="1"/>
  <c r="G34" i="3"/>
  <c r="AE34" i="3" s="1"/>
  <c r="G10" i="3"/>
  <c r="AE10" i="3" s="1"/>
  <c r="M26" i="3"/>
  <c r="O26" i="3" s="1"/>
  <c r="G11" i="3"/>
  <c r="AE11" i="3" s="1"/>
  <c r="G12" i="3"/>
  <c r="AE12" i="3" s="1"/>
  <c r="G16" i="3"/>
  <c r="AE16" i="3" s="1"/>
  <c r="T65" i="3"/>
  <c r="W65" i="3"/>
  <c r="W59" i="3"/>
  <c r="T59" i="3"/>
  <c r="W67" i="3"/>
  <c r="T67" i="3"/>
  <c r="W64" i="3"/>
  <c r="T64" i="3"/>
  <c r="W62" i="3"/>
  <c r="T62" i="3"/>
  <c r="T66" i="3"/>
  <c r="W66" i="3"/>
  <c r="T60" i="3"/>
  <c r="W60" i="3"/>
  <c r="W61" i="3"/>
  <c r="AE117" i="3"/>
  <c r="T117" i="3"/>
  <c r="W117" i="3"/>
  <c r="AE96" i="3"/>
  <c r="T96" i="3"/>
  <c r="W96" i="3"/>
  <c r="AE94" i="3"/>
  <c r="T94" i="3"/>
  <c r="W94" i="3"/>
  <c r="AE99" i="3"/>
  <c r="T99" i="3"/>
  <c r="W99" i="3"/>
  <c r="AE114" i="3"/>
  <c r="T114" i="3"/>
  <c r="W114" i="3"/>
  <c r="AE112" i="3"/>
  <c r="T112" i="3"/>
  <c r="W112" i="3"/>
  <c r="AE118" i="3"/>
  <c r="W118" i="3"/>
  <c r="T118" i="3"/>
  <c r="AE108" i="3"/>
  <c r="W108" i="3"/>
  <c r="T108" i="3"/>
  <c r="AE97" i="3"/>
  <c r="T97" i="3"/>
  <c r="W97" i="3"/>
  <c r="AE95" i="3"/>
  <c r="W95" i="3"/>
  <c r="T95" i="3"/>
  <c r="AE111" i="3"/>
  <c r="T111" i="3"/>
  <c r="W111" i="3"/>
  <c r="AE116" i="3"/>
  <c r="T116" i="3"/>
  <c r="W116" i="3"/>
  <c r="AE103" i="3"/>
  <c r="W103" i="3"/>
  <c r="T103" i="3"/>
  <c r="AE109" i="3"/>
  <c r="W109" i="3"/>
  <c r="T109" i="3"/>
  <c r="W63" i="3"/>
  <c r="AE98" i="3"/>
  <c r="W98" i="3"/>
  <c r="T98" i="3"/>
  <c r="AE104" i="3"/>
  <c r="T104" i="3"/>
  <c r="W104" i="3"/>
  <c r="AE102" i="3"/>
  <c r="T102" i="3"/>
  <c r="W102" i="3"/>
  <c r="AE115" i="3"/>
  <c r="T115" i="3"/>
  <c r="W115" i="3"/>
  <c r="AE106" i="3"/>
  <c r="T106" i="3"/>
  <c r="W106" i="3"/>
  <c r="T63" i="3"/>
  <c r="AE113" i="3"/>
  <c r="T113" i="3"/>
  <c r="W113" i="3"/>
  <c r="AE120" i="3"/>
  <c r="T120" i="3"/>
  <c r="W120" i="3"/>
  <c r="AE119" i="3"/>
  <c r="W119" i="3"/>
  <c r="T119" i="3"/>
  <c r="AE107" i="3"/>
  <c r="W107" i="3"/>
  <c r="T107" i="3"/>
  <c r="AE110" i="3"/>
  <c r="W110" i="3"/>
  <c r="T110" i="3"/>
  <c r="T68" i="3"/>
  <c r="AE100" i="3"/>
  <c r="T100" i="3"/>
  <c r="W100" i="3"/>
  <c r="W68" i="3"/>
  <c r="AE101" i="3"/>
  <c r="W101" i="3"/>
  <c r="T101" i="3"/>
  <c r="AE105" i="3"/>
  <c r="T105" i="3"/>
  <c r="W105" i="3"/>
  <c r="T61" i="3"/>
  <c r="AE78" i="3"/>
  <c r="T78" i="3"/>
  <c r="W78" i="3"/>
  <c r="AE86" i="3"/>
  <c r="W86" i="3"/>
  <c r="T86" i="3"/>
  <c r="AE76" i="3"/>
  <c r="W76" i="3"/>
  <c r="T76" i="3"/>
  <c r="AE72" i="3"/>
  <c r="T72" i="3"/>
  <c r="W72" i="3"/>
  <c r="AE88" i="3"/>
  <c r="W88" i="3"/>
  <c r="T88" i="3"/>
  <c r="AE83" i="3"/>
  <c r="T83" i="3"/>
  <c r="W83" i="3"/>
  <c r="AE91" i="3"/>
  <c r="W91" i="3"/>
  <c r="T91" i="3"/>
  <c r="AE71" i="3"/>
  <c r="W71" i="3"/>
  <c r="T71" i="3"/>
  <c r="AE75" i="3"/>
  <c r="T75" i="3"/>
  <c r="W75" i="3"/>
  <c r="AE84" i="3"/>
  <c r="T84" i="3"/>
  <c r="W84" i="3"/>
  <c r="AE82" i="3"/>
  <c r="T82" i="3"/>
  <c r="W82" i="3"/>
  <c r="AE77" i="3"/>
  <c r="W77" i="3"/>
  <c r="T77" i="3"/>
  <c r="AE87" i="3"/>
  <c r="T87" i="3"/>
  <c r="W87" i="3"/>
  <c r="AE80" i="3"/>
  <c r="T80" i="3"/>
  <c r="W80" i="3"/>
  <c r="AE70" i="3"/>
  <c r="W70" i="3"/>
  <c r="T70" i="3"/>
  <c r="AE90" i="3"/>
  <c r="T90" i="3"/>
  <c r="W90" i="3"/>
  <c r="AE69" i="3"/>
  <c r="T69" i="3"/>
  <c r="W69" i="3"/>
  <c r="AE81" i="3"/>
  <c r="W81" i="3"/>
  <c r="T81" i="3"/>
  <c r="AE74" i="3"/>
  <c r="W74" i="3"/>
  <c r="T74" i="3"/>
  <c r="AE79" i="3"/>
  <c r="T79" i="3"/>
  <c r="W79" i="3"/>
  <c r="AE89" i="3"/>
  <c r="T89" i="3"/>
  <c r="W89" i="3"/>
  <c r="AE85" i="3"/>
  <c r="T85" i="3"/>
  <c r="W85" i="3"/>
  <c r="AE73" i="3"/>
  <c r="W73" i="3"/>
  <c r="T73" i="3"/>
  <c r="AE92" i="3"/>
  <c r="T92" i="3"/>
  <c r="W92" i="3"/>
  <c r="AE93" i="3"/>
  <c r="W93" i="3"/>
  <c r="T93" i="3"/>
  <c r="BK23" i="3"/>
  <c r="BL19" i="3"/>
  <c r="BJ23" i="3"/>
  <c r="BK37" i="3"/>
  <c r="BK41" i="3"/>
  <c r="BJ30" i="3"/>
  <c r="BK40" i="3"/>
  <c r="BK39" i="3"/>
  <c r="BK29" i="3"/>
  <c r="BJ29" i="3"/>
  <c r="BK38" i="3"/>
  <c r="BK42" i="3"/>
  <c r="W40" i="3"/>
  <c r="BL47" i="3"/>
  <c r="BJ36" i="3"/>
  <c r="BK44" i="3"/>
  <c r="BJ44" i="3"/>
  <c r="BL49" i="3"/>
  <c r="BJ43" i="3"/>
  <c r="BJ38" i="3"/>
  <c r="BJ31" i="3"/>
  <c r="BJ49" i="3"/>
  <c r="BJ35" i="3"/>
  <c r="BJ46" i="3"/>
  <c r="W50" i="3" l="1"/>
  <c r="T48" i="3"/>
  <c r="AE40" i="3"/>
  <c r="W55" i="3"/>
  <c r="AE48" i="3"/>
  <c r="T51" i="3"/>
  <c r="AE39" i="3"/>
  <c r="T50" i="3"/>
  <c r="AE45" i="3"/>
  <c r="W39" i="3"/>
  <c r="T45" i="3"/>
  <c r="AE42" i="3"/>
  <c r="W42" i="3"/>
  <c r="AE41" i="3"/>
  <c r="W41" i="3"/>
  <c r="W52" i="3"/>
  <c r="T56" i="3"/>
  <c r="T58" i="3"/>
  <c r="AE46" i="3"/>
  <c r="T37" i="3"/>
  <c r="W23" i="3"/>
  <c r="AE43" i="3"/>
  <c r="AE23" i="3"/>
  <c r="W44" i="3"/>
  <c r="AE47" i="3"/>
  <c r="T43" i="3"/>
  <c r="W57" i="3"/>
  <c r="AE37" i="3"/>
  <c r="W46" i="3"/>
  <c r="AE44" i="3"/>
  <c r="W47" i="3"/>
  <c r="W36" i="3"/>
  <c r="AE36" i="3"/>
  <c r="AE38" i="3"/>
  <c r="T38" i="3"/>
  <c r="AE58" i="3"/>
  <c r="W53" i="3"/>
  <c r="AE54" i="3"/>
  <c r="W26" i="3"/>
  <c r="AE52" i="3"/>
  <c r="AE56" i="3"/>
  <c r="AE49" i="3"/>
  <c r="AE57" i="3"/>
  <c r="W49" i="3"/>
  <c r="AE51" i="3"/>
  <c r="W34" i="3"/>
  <c r="T54" i="3"/>
  <c r="AE55" i="3"/>
  <c r="W54" i="3"/>
  <c r="AE53" i="3"/>
  <c r="T15" i="3"/>
  <c r="AE15" i="3"/>
  <c r="T21" i="3"/>
  <c r="T22" i="3"/>
  <c r="T29" i="3"/>
  <c r="W29" i="3"/>
  <c r="W33" i="3"/>
  <c r="W21" i="3"/>
  <c r="T20" i="3"/>
  <c r="W20" i="3"/>
  <c r="AE33" i="3"/>
  <c r="W22" i="3"/>
  <c r="T26" i="3"/>
  <c r="T19" i="3"/>
  <c r="W17" i="3"/>
  <c r="T16" i="3"/>
  <c r="W25" i="3"/>
  <c r="T13" i="3"/>
  <c r="AE25" i="3"/>
  <c r="W13" i="3"/>
  <c r="W27" i="3"/>
  <c r="T11" i="3"/>
  <c r="F43" i="4"/>
  <c r="T14" i="3"/>
  <c r="AL10" i="3"/>
  <c r="AN11" i="3"/>
  <c r="T34" i="3"/>
  <c r="W14" i="3"/>
  <c r="W30" i="3"/>
  <c r="T12" i="3"/>
  <c r="T9" i="3"/>
  <c r="T30" i="3"/>
  <c r="W9" i="3"/>
  <c r="W28" i="3"/>
  <c r="AN13" i="3"/>
  <c r="AN14" i="3"/>
  <c r="AN16" i="3"/>
  <c r="AN10" i="3"/>
  <c r="AE27" i="3"/>
  <c r="AE17" i="3"/>
  <c r="W11" i="3"/>
  <c r="AE19" i="3"/>
  <c r="T24" i="3"/>
  <c r="AN19" i="3"/>
  <c r="AN17" i="3"/>
  <c r="AE24" i="3"/>
  <c r="T35" i="3"/>
  <c r="AN15" i="3"/>
  <c r="W31" i="3"/>
  <c r="T31" i="3"/>
  <c r="W35" i="3"/>
  <c r="AN18" i="3"/>
  <c r="T18" i="3"/>
  <c r="AE18" i="3"/>
  <c r="T28" i="3"/>
  <c r="T10" i="3"/>
  <c r="W10" i="3"/>
  <c r="W16" i="3"/>
  <c r="AN12" i="3"/>
  <c r="W12" i="3"/>
  <c r="AE32" i="3"/>
  <c r="F41" i="4"/>
  <c r="T32" i="3"/>
  <c r="L1" i="3"/>
  <c r="W32" i="3"/>
  <c r="AK9" i="3"/>
  <c r="AN9" i="3"/>
  <c r="U9" i="3" l="1"/>
  <c r="U10" i="3" s="1"/>
  <c r="U11" i="3" s="1"/>
  <c r="U12" i="3" s="1"/>
  <c r="U13" i="3" s="1"/>
  <c r="U14" i="3" s="1"/>
  <c r="U15" i="3" s="1"/>
  <c r="U16" i="3" s="1"/>
  <c r="U17" i="3" s="1"/>
  <c r="U18" i="3" s="1"/>
  <c r="U19" i="3" s="1"/>
  <c r="U20" i="3" s="1"/>
  <c r="U21" i="3" s="1"/>
  <c r="U22" i="3" s="1"/>
  <c r="U23" i="3" s="1"/>
  <c r="U24" i="3" s="1"/>
  <c r="U25" i="3" s="1"/>
  <c r="U26" i="3" s="1"/>
  <c r="U27" i="3" s="1"/>
  <c r="U28" i="3" s="1"/>
  <c r="U29" i="3" s="1"/>
  <c r="U30" i="3" s="1"/>
  <c r="U31" i="3" s="1"/>
  <c r="U32" i="3" s="1"/>
  <c r="U33" i="3" s="1"/>
  <c r="U34" i="3" s="1"/>
  <c r="U35" i="3" s="1"/>
  <c r="U36" i="3" s="1"/>
  <c r="U37" i="3" s="1"/>
  <c r="U38" i="3" s="1"/>
  <c r="U39" i="3" s="1"/>
  <c r="U40" i="3" s="1"/>
  <c r="U41" i="3" s="1"/>
  <c r="U42" i="3" s="1"/>
  <c r="U43" i="3" s="1"/>
  <c r="U44" i="3" s="1"/>
  <c r="U45" i="3" s="1"/>
  <c r="U46" i="3" s="1"/>
  <c r="U47" i="3" s="1"/>
  <c r="U48" i="3" s="1"/>
  <c r="U49" i="3" s="1"/>
  <c r="U50" i="3" s="1"/>
  <c r="U51" i="3" s="1"/>
  <c r="U52" i="3" s="1"/>
  <c r="U53" i="3" s="1"/>
  <c r="U54" i="3" s="1"/>
  <c r="U55" i="3" s="1"/>
  <c r="U56" i="3" s="1"/>
  <c r="U57" i="3" s="1"/>
  <c r="U58" i="3" s="1"/>
  <c r="U59" i="3" s="1"/>
  <c r="U60" i="3" s="1"/>
  <c r="U61" i="3" s="1"/>
  <c r="U62" i="3" s="1"/>
  <c r="U63" i="3" s="1"/>
  <c r="U64" i="3" s="1"/>
  <c r="U65" i="3" s="1"/>
  <c r="U66" i="3" s="1"/>
  <c r="U67" i="3" s="1"/>
  <c r="U68" i="3" s="1"/>
  <c r="U69" i="3" s="1"/>
  <c r="U70" i="3" s="1"/>
  <c r="U71" i="3" s="1"/>
  <c r="U72" i="3" s="1"/>
  <c r="U73" i="3" s="1"/>
  <c r="U74" i="3" s="1"/>
  <c r="U75" i="3" s="1"/>
  <c r="U76" i="3" s="1"/>
  <c r="U77" i="3" s="1"/>
  <c r="U78" i="3" s="1"/>
  <c r="U79" i="3" s="1"/>
  <c r="U80" i="3" s="1"/>
  <c r="U81" i="3" s="1"/>
  <c r="U82" i="3" s="1"/>
  <c r="U83" i="3" s="1"/>
  <c r="U84" i="3" s="1"/>
  <c r="U85" i="3" s="1"/>
  <c r="U86" i="3" s="1"/>
  <c r="U87" i="3" s="1"/>
  <c r="U88" i="3" s="1"/>
  <c r="U89" i="3" s="1"/>
  <c r="U90" i="3" s="1"/>
  <c r="U91" i="3" s="1"/>
  <c r="U92" i="3" s="1"/>
  <c r="U93" i="3" s="1"/>
  <c r="U94" i="3" s="1"/>
  <c r="U95" i="3" s="1"/>
  <c r="U96" i="3" s="1"/>
  <c r="U97" i="3" s="1"/>
  <c r="U98" i="3" s="1"/>
  <c r="U99" i="3" s="1"/>
  <c r="U100" i="3" s="1"/>
  <c r="U101" i="3" s="1"/>
  <c r="U102" i="3" s="1"/>
  <c r="U103" i="3" s="1"/>
  <c r="U104" i="3" s="1"/>
  <c r="U105" i="3" s="1"/>
  <c r="U106" i="3" s="1"/>
  <c r="U107" i="3" s="1"/>
  <c r="U108" i="3" s="1"/>
  <c r="U109" i="3" s="1"/>
  <c r="U110" i="3" s="1"/>
  <c r="U111" i="3" s="1"/>
  <c r="U112" i="3" s="1"/>
  <c r="U113" i="3" s="1"/>
  <c r="U114" i="3" s="1"/>
  <c r="U115" i="3" s="1"/>
  <c r="U116" i="3" s="1"/>
  <c r="U117" i="3" s="1"/>
  <c r="U118" i="3" s="1"/>
  <c r="U119" i="3" s="1"/>
  <c r="U120" i="3" s="1"/>
  <c r="X9" i="3"/>
  <c r="X10" i="3" s="1"/>
  <c r="AK10" i="3"/>
  <c r="X11" i="3" l="1"/>
  <c r="AK11" i="3"/>
  <c r="X12" i="3" l="1"/>
  <c r="AK12" i="3"/>
  <c r="AK13" i="3" s="1"/>
  <c r="X13" i="3" l="1"/>
  <c r="AK14" i="3"/>
  <c r="AK15" i="3"/>
  <c r="X14" i="3" l="1"/>
  <c r="AK16" i="3"/>
  <c r="X15" i="3" l="1"/>
  <c r="AK17" i="3"/>
  <c r="AK18" i="3" s="1"/>
  <c r="X16" i="3" l="1"/>
  <c r="AK19" i="3"/>
  <c r="X17" i="3" l="1"/>
  <c r="BZ12" i="3"/>
  <c r="CA12" i="3" s="1"/>
  <c r="BZ11" i="3"/>
  <c r="CA11" i="3" s="1"/>
  <c r="X18" i="3" l="1"/>
  <c r="CB11" i="3"/>
  <c r="CC11" i="3" s="1"/>
  <c r="X19" i="3" l="1"/>
  <c r="CB12" i="3"/>
  <c r="CC12" i="3" s="1"/>
  <c r="X20" i="3" l="1"/>
  <c r="CB13" i="3"/>
  <c r="CC13" i="3" s="1"/>
  <c r="X21" i="3" l="1"/>
  <c r="X22" i="3" l="1"/>
  <c r="X23" i="3" l="1"/>
  <c r="X24" i="3" l="1"/>
  <c r="X25" i="3" l="1"/>
  <c r="X26" i="3" l="1"/>
  <c r="X27" i="3" l="1"/>
  <c r="X28" i="3" l="1"/>
  <c r="X29" i="3" l="1"/>
  <c r="X30" i="3" l="1"/>
  <c r="X31" i="3" l="1"/>
  <c r="X32" i="3" l="1"/>
  <c r="X33" i="3" l="1"/>
  <c r="X34" i="3" l="1"/>
  <c r="X35" i="3" l="1"/>
  <c r="X36" i="3" l="1"/>
  <c r="X37" i="3" l="1"/>
  <c r="X38" i="3" l="1"/>
  <c r="X39" i="3" l="1"/>
  <c r="X40" i="3" l="1"/>
  <c r="X41" i="3" l="1"/>
  <c r="X42" i="3" l="1"/>
  <c r="X43" i="3" l="1"/>
  <c r="X44" i="3" l="1"/>
  <c r="X45" i="3" l="1"/>
  <c r="X46" i="3" l="1"/>
  <c r="X47" i="3" l="1"/>
  <c r="X48" i="3" l="1"/>
  <c r="X49" i="3" l="1"/>
  <c r="X50" i="3" l="1"/>
  <c r="X51" i="3" l="1"/>
  <c r="X52" i="3" l="1"/>
  <c r="X53" i="3" l="1"/>
  <c r="X54" i="3" l="1"/>
  <c r="X55" i="3" l="1"/>
  <c r="X56" i="3" l="1"/>
  <c r="X57" i="3" l="1"/>
  <c r="X58" i="3" l="1"/>
  <c r="X59" i="3" l="1"/>
  <c r="X60" i="3" l="1"/>
  <c r="X61" i="3" l="1"/>
  <c r="X62" i="3" l="1"/>
  <c r="X63" i="3" l="1"/>
  <c r="X64" i="3" l="1"/>
  <c r="X65" i="3" l="1"/>
  <c r="X66" i="3" l="1"/>
  <c r="X67" i="3" l="1"/>
  <c r="X68" i="3" l="1"/>
  <c r="X69" i="3" l="1"/>
  <c r="X70" i="3" l="1"/>
  <c r="X71" i="3" l="1"/>
  <c r="X72" i="3" l="1"/>
  <c r="X73" i="3" l="1"/>
  <c r="X74" i="3" l="1"/>
  <c r="AL111" i="3"/>
  <c r="AL110" i="3"/>
  <c r="AL107" i="3"/>
  <c r="AL106" i="3"/>
  <c r="AL103" i="3"/>
  <c r="AL102" i="3"/>
  <c r="AL99" i="3"/>
  <c r="AL119" i="3"/>
  <c r="AL90" i="3"/>
  <c r="AL93" i="3"/>
  <c r="AL85" i="3"/>
  <c r="AL77" i="3"/>
  <c r="AN118" i="3"/>
  <c r="AN94" i="3"/>
  <c r="AN86" i="3"/>
  <c r="AN97" i="3"/>
  <c r="AN89" i="3"/>
  <c r="AN83" i="3"/>
  <c r="AN79" i="3"/>
  <c r="AL75" i="3"/>
  <c r="AL71" i="3"/>
  <c r="AL67" i="3"/>
  <c r="AL63" i="3"/>
  <c r="AN28" i="3"/>
  <c r="AN35" i="3"/>
  <c r="AN31" i="3"/>
  <c r="AN27" i="3"/>
  <c r="AN21" i="3"/>
  <c r="AL115" i="3" l="1"/>
  <c r="Q95" i="3"/>
  <c r="AH95" i="3"/>
  <c r="Q101" i="3"/>
  <c r="AH101" i="3"/>
  <c r="Q74" i="3"/>
  <c r="AH74" i="3"/>
  <c r="Q80" i="3"/>
  <c r="AH80" i="3"/>
  <c r="AF82" i="3"/>
  <c r="R91" i="3"/>
  <c r="AF91" i="3"/>
  <c r="Q72" i="3"/>
  <c r="AH72" i="3"/>
  <c r="X75" i="3"/>
  <c r="AL81" i="3"/>
  <c r="AK81" i="3"/>
  <c r="R66" i="3"/>
  <c r="AF66" i="3"/>
  <c r="R61" i="3"/>
  <c r="AF61" i="3"/>
  <c r="AL59" i="3"/>
  <c r="AL60" i="3"/>
  <c r="AL54" i="3"/>
  <c r="AL55" i="3"/>
  <c r="AK55" i="3"/>
  <c r="AL56" i="3"/>
  <c r="AL52" i="3"/>
  <c r="AK52" i="3"/>
  <c r="AN119" i="3"/>
  <c r="AN40" i="3"/>
  <c r="AN52" i="3"/>
  <c r="AN90" i="3"/>
  <c r="AN71" i="3"/>
  <c r="AN93" i="3"/>
  <c r="AN115" i="3"/>
  <c r="AN63" i="3"/>
  <c r="AN47" i="3"/>
  <c r="AN56" i="3"/>
  <c r="AN60" i="3"/>
  <c r="AN85" i="3"/>
  <c r="AN99" i="3"/>
  <c r="AN103" i="3"/>
  <c r="AN54" i="3"/>
  <c r="AN107" i="3"/>
  <c r="AN111" i="3"/>
  <c r="AN30" i="3"/>
  <c r="AN20" i="3"/>
  <c r="AN39" i="3"/>
  <c r="AN22" i="3"/>
  <c r="AN24" i="3"/>
  <c r="AN43" i="3"/>
  <c r="AN42" i="3"/>
  <c r="AN26" i="3"/>
  <c r="AN25" i="3"/>
  <c r="AN48" i="3"/>
  <c r="AN38" i="3"/>
  <c r="AN46" i="3"/>
  <c r="AN49" i="3"/>
  <c r="AN32" i="3"/>
  <c r="AN45" i="3"/>
  <c r="AN36" i="3"/>
  <c r="AN33" i="3"/>
  <c r="AN23" i="3"/>
  <c r="AN41" i="3"/>
  <c r="AN51" i="3"/>
  <c r="AN57" i="3"/>
  <c r="AN62" i="3"/>
  <c r="AN67" i="3"/>
  <c r="AL68" i="3"/>
  <c r="AN68" i="3"/>
  <c r="AL70" i="3"/>
  <c r="AN70" i="3"/>
  <c r="AN75" i="3"/>
  <c r="AL76" i="3"/>
  <c r="AN76" i="3"/>
  <c r="AL78" i="3"/>
  <c r="AN78" i="3"/>
  <c r="AL84" i="3"/>
  <c r="AN84" i="3"/>
  <c r="AL87" i="3"/>
  <c r="AN87" i="3"/>
  <c r="AL94" i="3"/>
  <c r="AL120" i="3"/>
  <c r="AN120" i="3"/>
  <c r="AN55" i="3"/>
  <c r="AN59" i="3"/>
  <c r="AL83" i="3"/>
  <c r="AL97" i="3"/>
  <c r="AL88" i="3"/>
  <c r="AN88" i="3"/>
  <c r="AN92" i="3"/>
  <c r="AN112" i="3"/>
  <c r="AL65" i="3"/>
  <c r="AN65" i="3"/>
  <c r="AL69" i="3"/>
  <c r="AL73" i="3"/>
  <c r="AN73" i="3"/>
  <c r="AN69" i="3"/>
  <c r="AN29" i="3"/>
  <c r="AN64" i="3"/>
  <c r="AL64" i="3"/>
  <c r="AL66" i="3"/>
  <c r="AN66" i="3"/>
  <c r="AL72" i="3"/>
  <c r="AN72" i="3"/>
  <c r="AL74" i="3"/>
  <c r="AN74" i="3"/>
  <c r="AN80" i="3"/>
  <c r="AL82" i="3"/>
  <c r="AN82" i="3"/>
  <c r="AL91" i="3"/>
  <c r="AN91" i="3"/>
  <c r="AL95" i="3"/>
  <c r="AN95" i="3"/>
  <c r="AL86" i="3"/>
  <c r="AL118" i="3"/>
  <c r="AN53" i="3"/>
  <c r="AL61" i="3"/>
  <c r="AN61" i="3"/>
  <c r="AN37" i="3"/>
  <c r="AN44" i="3"/>
  <c r="AN50" i="3"/>
  <c r="AN58" i="3"/>
  <c r="AN34" i="3"/>
  <c r="AL89" i="3"/>
  <c r="AN96" i="3"/>
  <c r="AL96" i="3"/>
  <c r="AN116" i="3"/>
  <c r="N120" i="3"/>
  <c r="N119" i="3" s="1"/>
  <c r="N118" i="3" s="1"/>
  <c r="N117" i="3" s="1"/>
  <c r="N116" i="3" s="1"/>
  <c r="N115" i="3" s="1"/>
  <c r="N114" i="3" s="1"/>
  <c r="N113" i="3" s="1"/>
  <c r="N112" i="3" s="1"/>
  <c r="N111" i="3" s="1"/>
  <c r="N110" i="3" s="1"/>
  <c r="N109" i="3" s="1"/>
  <c r="N108" i="3" s="1"/>
  <c r="N107" i="3" s="1"/>
  <c r="N106" i="3" s="1"/>
  <c r="N105" i="3" s="1"/>
  <c r="N104" i="3" s="1"/>
  <c r="N103" i="3" s="1"/>
  <c r="N102" i="3" s="1"/>
  <c r="N101" i="3" s="1"/>
  <c r="N100" i="3" s="1"/>
  <c r="N99" i="3" s="1"/>
  <c r="N98" i="3" s="1"/>
  <c r="N97" i="3" s="1"/>
  <c r="N96" i="3" s="1"/>
  <c r="N95" i="3" s="1"/>
  <c r="N94" i="3" s="1"/>
  <c r="N93" i="3" s="1"/>
  <c r="N92" i="3" s="1"/>
  <c r="N91" i="3" s="1"/>
  <c r="N90" i="3" s="1"/>
  <c r="N89" i="3" s="1"/>
  <c r="N88" i="3" s="1"/>
  <c r="N87" i="3" s="1"/>
  <c r="N86" i="3" s="1"/>
  <c r="N85" i="3" s="1"/>
  <c r="N84" i="3" s="1"/>
  <c r="N83" i="3" s="1"/>
  <c r="N82" i="3" s="1"/>
  <c r="N81" i="3" s="1"/>
  <c r="N80" i="3" s="1"/>
  <c r="N79" i="3" s="1"/>
  <c r="N78" i="3" s="1"/>
  <c r="N77" i="3" s="1"/>
  <c r="N76" i="3" s="1"/>
  <c r="N75" i="3" s="1"/>
  <c r="N74" i="3" s="1"/>
  <c r="N73" i="3" s="1"/>
  <c r="N72" i="3" s="1"/>
  <c r="N71" i="3" s="1"/>
  <c r="N70" i="3" s="1"/>
  <c r="N69" i="3" s="1"/>
  <c r="N68" i="3" s="1"/>
  <c r="N67" i="3" s="1"/>
  <c r="N66" i="3" s="1"/>
  <c r="N65" i="3" s="1"/>
  <c r="N64" i="3" s="1"/>
  <c r="N63" i="3" s="1"/>
  <c r="N62" i="3" s="1"/>
  <c r="N61" i="3" s="1"/>
  <c r="N60" i="3" s="1"/>
  <c r="N59" i="3" s="1"/>
  <c r="N58" i="3" s="1"/>
  <c r="AN100" i="3"/>
  <c r="AL100" i="3"/>
  <c r="AN117" i="3"/>
  <c r="AN102" i="3"/>
  <c r="AN105" i="3"/>
  <c r="AL105" i="3"/>
  <c r="AL109" i="3"/>
  <c r="AN109" i="3"/>
  <c r="AN114" i="3"/>
  <c r="AL101" i="3"/>
  <c r="AN101" i="3"/>
  <c r="AN108" i="3"/>
  <c r="AN77" i="3"/>
  <c r="AN98" i="3"/>
  <c r="AL98" i="3"/>
  <c r="AL104" i="3"/>
  <c r="AN104" i="3"/>
  <c r="AN113" i="3"/>
  <c r="AN106" i="3"/>
  <c r="AN110" i="3"/>
  <c r="AN81" i="3"/>
  <c r="H58" i="3" l="1"/>
  <c r="AH58" i="3" s="1"/>
  <c r="I58" i="3"/>
  <c r="AF58" i="3" s="1"/>
  <c r="N57" i="3"/>
  <c r="R101" i="3"/>
  <c r="AF101" i="3"/>
  <c r="AL114" i="3"/>
  <c r="AL112" i="3"/>
  <c r="R95" i="3"/>
  <c r="AF95" i="3"/>
  <c r="R112" i="3"/>
  <c r="AF112" i="3"/>
  <c r="Q112" i="3"/>
  <c r="AH112" i="3"/>
  <c r="AL117" i="3"/>
  <c r="R96" i="3"/>
  <c r="AF96" i="3"/>
  <c r="R113" i="3"/>
  <c r="AF113" i="3"/>
  <c r="AL116" i="3"/>
  <c r="R104" i="3"/>
  <c r="AF104" i="3"/>
  <c r="AL113" i="3"/>
  <c r="Q98" i="3"/>
  <c r="AH98" i="3"/>
  <c r="Q96" i="3"/>
  <c r="AH96" i="3"/>
  <c r="Q113" i="3"/>
  <c r="AH113" i="3"/>
  <c r="AH104" i="3"/>
  <c r="R98" i="3"/>
  <c r="AF98" i="3"/>
  <c r="R108" i="3"/>
  <c r="AF108" i="3"/>
  <c r="AL108" i="3"/>
  <c r="R116" i="3"/>
  <c r="AF116" i="3"/>
  <c r="Q108" i="3"/>
  <c r="AH108" i="3"/>
  <c r="Q116" i="3"/>
  <c r="AH116" i="3"/>
  <c r="R119" i="3"/>
  <c r="AF119" i="3"/>
  <c r="R88" i="3"/>
  <c r="AF88" i="3"/>
  <c r="Q92" i="3"/>
  <c r="AH92" i="3"/>
  <c r="Q88" i="3"/>
  <c r="AH88" i="3"/>
  <c r="R74" i="3"/>
  <c r="AF74" i="3"/>
  <c r="Q87" i="3"/>
  <c r="AH87" i="3"/>
  <c r="R87" i="3"/>
  <c r="AF87" i="3"/>
  <c r="Q82" i="3"/>
  <c r="AH82" i="3"/>
  <c r="R72" i="3"/>
  <c r="AF72" i="3"/>
  <c r="R80" i="3"/>
  <c r="AF80" i="3"/>
  <c r="R92" i="3"/>
  <c r="AF92" i="3"/>
  <c r="AH91" i="3"/>
  <c r="X76" i="3"/>
  <c r="AL79" i="3"/>
  <c r="AK79" i="3"/>
  <c r="AL80" i="3"/>
  <c r="AK80" i="3"/>
  <c r="AL92" i="3"/>
  <c r="AK92" i="3"/>
  <c r="AK93" i="3" s="1"/>
  <c r="AF93" i="3"/>
  <c r="T2" i="3"/>
  <c r="AH66" i="3"/>
  <c r="R64" i="3"/>
  <c r="AF64" i="3"/>
  <c r="AH64" i="3"/>
  <c r="AL62" i="3"/>
  <c r="AK62" i="3"/>
  <c r="AH61" i="3"/>
  <c r="AK61" i="3"/>
  <c r="AL53" i="3"/>
  <c r="AL51" i="3"/>
  <c r="AL58" i="3"/>
  <c r="AL50" i="3"/>
  <c r="AL57" i="3"/>
  <c r="AK57" i="3"/>
  <c r="AL29" i="3"/>
  <c r="AL36" i="3"/>
  <c r="AL32" i="3"/>
  <c r="AL24" i="3"/>
  <c r="AL49" i="3"/>
  <c r="AL46" i="3"/>
  <c r="AL27" i="3"/>
  <c r="AL22" i="3"/>
  <c r="AK20" i="3"/>
  <c r="AL20" i="3"/>
  <c r="AL40" i="3"/>
  <c r="AL37" i="3"/>
  <c r="AL34" i="3"/>
  <c r="AL21" i="3"/>
  <c r="AL38" i="3"/>
  <c r="AL48" i="3"/>
  <c r="AL39" i="3"/>
  <c r="AL45" i="3"/>
  <c r="AL28" i="3"/>
  <c r="AL35" i="3"/>
  <c r="AL47" i="3"/>
  <c r="AL42" i="3"/>
  <c r="AL41" i="3"/>
  <c r="AL30" i="3"/>
  <c r="AL44" i="3"/>
  <c r="AL31" i="3"/>
  <c r="F49" i="4"/>
  <c r="F45" i="4"/>
  <c r="F47" i="4" s="1"/>
  <c r="AL25" i="3"/>
  <c r="AL26" i="3"/>
  <c r="AL23" i="3"/>
  <c r="AL43" i="3"/>
  <c r="AO9" i="3"/>
  <c r="AL33" i="3"/>
  <c r="N56" i="3" l="1"/>
  <c r="H57" i="3"/>
  <c r="AH57" i="3" s="1"/>
  <c r="I57" i="3"/>
  <c r="AF57" i="3" s="1"/>
  <c r="N42" i="3"/>
  <c r="AK21" i="3"/>
  <c r="R99" i="3"/>
  <c r="AF99" i="3"/>
  <c r="Q115" i="3"/>
  <c r="AH115" i="3"/>
  <c r="Q100" i="3"/>
  <c r="AH100" i="3"/>
  <c r="Q99" i="3"/>
  <c r="AH99" i="3"/>
  <c r="R117" i="3"/>
  <c r="AF117" i="3"/>
  <c r="R115" i="3"/>
  <c r="AF115" i="3"/>
  <c r="R114" i="3"/>
  <c r="AF114" i="3"/>
  <c r="Q114" i="3"/>
  <c r="AH114" i="3"/>
  <c r="R97" i="3"/>
  <c r="AF97" i="3"/>
  <c r="AG97" i="3" s="1"/>
  <c r="Q110" i="3"/>
  <c r="AH110" i="3"/>
  <c r="AH106" i="3"/>
  <c r="R102" i="3"/>
  <c r="AF102" i="3"/>
  <c r="R94" i="3"/>
  <c r="AF94" i="3"/>
  <c r="AG94" i="3" s="1"/>
  <c r="R107" i="3"/>
  <c r="AF107" i="3"/>
  <c r="Q97" i="3"/>
  <c r="AH97" i="3"/>
  <c r="AF110" i="3"/>
  <c r="R106" i="3"/>
  <c r="AF106" i="3"/>
  <c r="AH119" i="3"/>
  <c r="R100" i="3"/>
  <c r="AF100" i="3"/>
  <c r="Q117" i="3"/>
  <c r="AH117" i="3"/>
  <c r="Q102" i="3"/>
  <c r="AH102" i="3"/>
  <c r="Q107" i="3"/>
  <c r="AH107" i="3"/>
  <c r="Q111" i="3"/>
  <c r="AH111" i="3"/>
  <c r="Q94" i="3"/>
  <c r="AH94" i="3"/>
  <c r="R120" i="3"/>
  <c r="AF120" i="3"/>
  <c r="AF118" i="3"/>
  <c r="AF105" i="3"/>
  <c r="R103" i="3"/>
  <c r="AF103" i="3"/>
  <c r="Q109" i="3"/>
  <c r="AH109" i="3"/>
  <c r="R111" i="3"/>
  <c r="AF111" i="3"/>
  <c r="Q120" i="3"/>
  <c r="AH120" i="3"/>
  <c r="Q118" i="3"/>
  <c r="AH118" i="3"/>
  <c r="Q105" i="3"/>
  <c r="AH105" i="3"/>
  <c r="Q103" i="3"/>
  <c r="AH103" i="3"/>
  <c r="R109" i="3"/>
  <c r="AF109" i="3"/>
  <c r="Q79" i="3"/>
  <c r="AH79" i="3"/>
  <c r="Q81" i="3"/>
  <c r="AH81" i="3"/>
  <c r="R76" i="3"/>
  <c r="AF76" i="3"/>
  <c r="R79" i="3"/>
  <c r="AF79" i="3"/>
  <c r="R78" i="3"/>
  <c r="AF78" i="3"/>
  <c r="Q85" i="3"/>
  <c r="AH85" i="3"/>
  <c r="R69" i="3"/>
  <c r="AF69" i="3"/>
  <c r="Q90" i="3"/>
  <c r="AH90" i="3"/>
  <c r="R71" i="3"/>
  <c r="AF71" i="3"/>
  <c r="R73" i="3"/>
  <c r="AF73" i="3"/>
  <c r="Q84" i="3"/>
  <c r="AH84" i="3"/>
  <c r="AH78" i="3"/>
  <c r="Q77" i="3"/>
  <c r="AH77" i="3"/>
  <c r="R85" i="3"/>
  <c r="AF85" i="3"/>
  <c r="Q86" i="3"/>
  <c r="AH86" i="3"/>
  <c r="Q71" i="3"/>
  <c r="AH71" i="3"/>
  <c r="R89" i="3"/>
  <c r="AF89" i="3"/>
  <c r="R70" i="3"/>
  <c r="AF70" i="3"/>
  <c r="Q83" i="3"/>
  <c r="AH83" i="3"/>
  <c r="R75" i="3"/>
  <c r="AF75" i="3"/>
  <c r="R81" i="3"/>
  <c r="AF81" i="3"/>
  <c r="R84" i="3"/>
  <c r="AF84" i="3"/>
  <c r="Q89" i="3"/>
  <c r="AH89" i="3"/>
  <c r="Q70" i="3"/>
  <c r="AH70" i="3"/>
  <c r="R83" i="3"/>
  <c r="AF83" i="3"/>
  <c r="Q75" i="3"/>
  <c r="AH75" i="3"/>
  <c r="R86" i="3"/>
  <c r="AF86" i="3"/>
  <c r="AF90" i="3"/>
  <c r="Q73" i="3"/>
  <c r="AH73" i="3"/>
  <c r="AH76" i="3"/>
  <c r="AF77" i="3"/>
  <c r="Q69" i="3"/>
  <c r="AH69" i="3"/>
  <c r="X77" i="3"/>
  <c r="Q93" i="3"/>
  <c r="AH93" i="3"/>
  <c r="AH68" i="3"/>
  <c r="R68" i="3"/>
  <c r="AF68" i="3"/>
  <c r="R67" i="3"/>
  <c r="AF67" i="3"/>
  <c r="AH67" i="3"/>
  <c r="AF65" i="3"/>
  <c r="AH65" i="3"/>
  <c r="AH59" i="3"/>
  <c r="R62" i="3"/>
  <c r="AF62" i="3"/>
  <c r="AF59" i="3"/>
  <c r="AH63" i="3"/>
  <c r="AF60" i="3"/>
  <c r="R60" i="3"/>
  <c r="R63" i="3"/>
  <c r="AF63" i="3"/>
  <c r="AH60" i="3"/>
  <c r="AH62" i="3"/>
  <c r="AK23" i="3"/>
  <c r="AO10" i="3"/>
  <c r="AO11" i="3" s="1"/>
  <c r="AO12" i="3" s="1"/>
  <c r="AO13" i="3" s="1"/>
  <c r="AO14" i="3" s="1"/>
  <c r="AO15" i="3" s="1"/>
  <c r="AO16" i="3" s="1"/>
  <c r="AO17" i="3" s="1"/>
  <c r="AO18" i="3" s="1"/>
  <c r="AO19" i="3" s="1"/>
  <c r="AO20" i="3" s="1"/>
  <c r="AO21" i="3" s="1"/>
  <c r="AO22" i="3" s="1"/>
  <c r="AO23" i="3" s="1"/>
  <c r="AO24" i="3" s="1"/>
  <c r="AO25" i="3" s="1"/>
  <c r="AO26" i="3" s="1"/>
  <c r="AO27" i="3" s="1"/>
  <c r="AO28" i="3" s="1"/>
  <c r="AO29" i="3" s="1"/>
  <c r="AO30" i="3" s="1"/>
  <c r="AO31" i="3" s="1"/>
  <c r="AO32" i="3" s="1"/>
  <c r="AO33" i="3" s="1"/>
  <c r="AO34" i="3" s="1"/>
  <c r="AO35" i="3" s="1"/>
  <c r="AO36" i="3" s="1"/>
  <c r="AO37" i="3" s="1"/>
  <c r="AO38" i="3" s="1"/>
  <c r="AO39" i="3" s="1"/>
  <c r="AO40" i="3" s="1"/>
  <c r="AO41" i="3" s="1"/>
  <c r="AO42" i="3" s="1"/>
  <c r="AO43" i="3" s="1"/>
  <c r="AO44" i="3" s="1"/>
  <c r="AO45" i="3" s="1"/>
  <c r="AO46" i="3" s="1"/>
  <c r="AO47" i="3" s="1"/>
  <c r="AO48" i="3" s="1"/>
  <c r="AO49" i="3" s="1"/>
  <c r="AO50" i="3" s="1"/>
  <c r="AO51" i="3" s="1"/>
  <c r="AO52" i="3" s="1"/>
  <c r="AO53" i="3" s="1"/>
  <c r="AO54" i="3" s="1"/>
  <c r="AO55" i="3" s="1"/>
  <c r="AO56" i="3" s="1"/>
  <c r="AO57" i="3" s="1"/>
  <c r="AO58" i="3" s="1"/>
  <c r="AO59" i="3" s="1"/>
  <c r="AO60" i="3" s="1"/>
  <c r="AO61" i="3" s="1"/>
  <c r="AO62" i="3" s="1"/>
  <c r="AO63" i="3" s="1"/>
  <c r="AO64" i="3" s="1"/>
  <c r="AO65" i="3" s="1"/>
  <c r="AO66" i="3" s="1"/>
  <c r="AO67" i="3" s="1"/>
  <c r="AO68" i="3" s="1"/>
  <c r="AO69" i="3" s="1"/>
  <c r="AO70" i="3" s="1"/>
  <c r="AO71" i="3" s="1"/>
  <c r="AO72" i="3" s="1"/>
  <c r="AO73" i="3" s="1"/>
  <c r="AO74" i="3" s="1"/>
  <c r="AO75" i="3" s="1"/>
  <c r="AO76" i="3" s="1"/>
  <c r="AO77" i="3" s="1"/>
  <c r="AO78" i="3" s="1"/>
  <c r="AO79" i="3" s="1"/>
  <c r="AO80" i="3" s="1"/>
  <c r="AO81" i="3" s="1"/>
  <c r="AO82" i="3" s="1"/>
  <c r="AO83" i="3" s="1"/>
  <c r="AO84" i="3" s="1"/>
  <c r="AO85" i="3" s="1"/>
  <c r="AO86" i="3" s="1"/>
  <c r="AO87" i="3" s="1"/>
  <c r="AO88" i="3" s="1"/>
  <c r="AO89" i="3" s="1"/>
  <c r="AO90" i="3" s="1"/>
  <c r="AO91" i="3" s="1"/>
  <c r="AO92" i="3" s="1"/>
  <c r="AO93" i="3" s="1"/>
  <c r="AO94" i="3" s="1"/>
  <c r="AO95" i="3" s="1"/>
  <c r="AO96" i="3" s="1"/>
  <c r="AO97" i="3" s="1"/>
  <c r="AO98" i="3" s="1"/>
  <c r="AO99" i="3" s="1"/>
  <c r="AO100" i="3" s="1"/>
  <c r="AO101" i="3" s="1"/>
  <c r="AO102" i="3" s="1"/>
  <c r="AO103" i="3" s="1"/>
  <c r="AO104" i="3" s="1"/>
  <c r="AO105" i="3" s="1"/>
  <c r="AO106" i="3" s="1"/>
  <c r="AO107" i="3" s="1"/>
  <c r="AO108" i="3" s="1"/>
  <c r="AO109" i="3" s="1"/>
  <c r="AO110" i="3" s="1"/>
  <c r="AO111" i="3" s="1"/>
  <c r="AO112" i="3" s="1"/>
  <c r="AO113" i="3" s="1"/>
  <c r="AO114" i="3" s="1"/>
  <c r="AO115" i="3" s="1"/>
  <c r="AO116" i="3" s="1"/>
  <c r="AO117" i="3" s="1"/>
  <c r="AO118" i="3" s="1"/>
  <c r="AO119" i="3" s="1"/>
  <c r="AO120" i="3" s="1"/>
  <c r="N41" i="3" l="1"/>
  <c r="H42" i="3"/>
  <c r="AH42" i="3" s="1"/>
  <c r="I42" i="3"/>
  <c r="AF42" i="3" s="1"/>
  <c r="N55" i="3"/>
  <c r="H56" i="3"/>
  <c r="AH56" i="3" s="1"/>
  <c r="AI58" i="3" s="1"/>
  <c r="I56" i="3"/>
  <c r="AF56" i="3" s="1"/>
  <c r="AG58" i="3" s="1"/>
  <c r="AG93" i="3"/>
  <c r="AI114" i="3"/>
  <c r="AK22" i="3"/>
  <c r="AG114" i="3"/>
  <c r="AI106" i="3"/>
  <c r="AI98" i="3"/>
  <c r="AI120" i="3"/>
  <c r="AG112" i="3"/>
  <c r="AG92" i="3"/>
  <c r="AG105" i="3"/>
  <c r="AG100" i="3"/>
  <c r="AI79" i="3"/>
  <c r="AQ79" i="3" s="1"/>
  <c r="AG103" i="3"/>
  <c r="AG118" i="3"/>
  <c r="AI90" i="3"/>
  <c r="AI101" i="3"/>
  <c r="AI85" i="3"/>
  <c r="AG101" i="3"/>
  <c r="AI109" i="3"/>
  <c r="AI111" i="3"/>
  <c r="AG109" i="3"/>
  <c r="AI80" i="3"/>
  <c r="AQ80" i="3" s="1"/>
  <c r="AG96" i="3"/>
  <c r="AG116" i="3"/>
  <c r="AI100" i="3"/>
  <c r="AG115" i="3"/>
  <c r="AI102" i="3"/>
  <c r="AG113" i="3"/>
  <c r="AG120" i="3"/>
  <c r="AI104" i="3"/>
  <c r="AI103" i="3"/>
  <c r="AG107" i="3"/>
  <c r="AG98" i="3"/>
  <c r="AI99" i="3"/>
  <c r="AI97" i="3"/>
  <c r="BZ120" i="3"/>
  <c r="CA120" i="3" s="1"/>
  <c r="AI110" i="3"/>
  <c r="AI116" i="3"/>
  <c r="AG104" i="3"/>
  <c r="AI117" i="3"/>
  <c r="AG95" i="3"/>
  <c r="AI105" i="3"/>
  <c r="AG111" i="3"/>
  <c r="AI96" i="3"/>
  <c r="AI119" i="3"/>
  <c r="AG106" i="3"/>
  <c r="AI108" i="3"/>
  <c r="AI115" i="3"/>
  <c r="AI78" i="3"/>
  <c r="AG108" i="3"/>
  <c r="AG117" i="3"/>
  <c r="AG99" i="3"/>
  <c r="AG119" i="3"/>
  <c r="AI107" i="3"/>
  <c r="AI113" i="3"/>
  <c r="AG110" i="3"/>
  <c r="AG102" i="3"/>
  <c r="AI112" i="3"/>
  <c r="AI118" i="3"/>
  <c r="AI73" i="3"/>
  <c r="AQ73" i="3" s="1"/>
  <c r="AG76" i="3"/>
  <c r="AG85" i="3"/>
  <c r="AG73" i="3"/>
  <c r="AG89" i="3"/>
  <c r="AI70" i="3"/>
  <c r="AQ70" i="3" s="1"/>
  <c r="AG91" i="3"/>
  <c r="AG77" i="3"/>
  <c r="AG86" i="3"/>
  <c r="AI72" i="3"/>
  <c r="AQ72" i="3" s="1"/>
  <c r="AI87" i="3"/>
  <c r="AG75" i="3"/>
  <c r="AG71" i="3"/>
  <c r="AI83" i="3"/>
  <c r="AI82" i="3"/>
  <c r="AG88" i="3"/>
  <c r="AG78" i="3"/>
  <c r="AI89" i="3"/>
  <c r="AI88" i="3"/>
  <c r="AG74" i="3"/>
  <c r="AI75" i="3"/>
  <c r="AQ75" i="3" s="1"/>
  <c r="AI74" i="3"/>
  <c r="AQ74" i="3" s="1"/>
  <c r="AI77" i="3"/>
  <c r="AQ77" i="3" s="1"/>
  <c r="AI76" i="3"/>
  <c r="AG84" i="3"/>
  <c r="AI84" i="3"/>
  <c r="AG72" i="3"/>
  <c r="AG87" i="3"/>
  <c r="AI86" i="3"/>
  <c r="AG79" i="3"/>
  <c r="AI81" i="3"/>
  <c r="AI71" i="3"/>
  <c r="AQ71" i="3" s="1"/>
  <c r="AG90" i="3"/>
  <c r="AG83" i="3"/>
  <c r="AG81" i="3"/>
  <c r="AG82" i="3"/>
  <c r="AG80" i="3"/>
  <c r="X78" i="3"/>
  <c r="AI59" i="3"/>
  <c r="AI67" i="3"/>
  <c r="AI91" i="3"/>
  <c r="AI92" i="3"/>
  <c r="BZ92" i="3" s="1"/>
  <c r="CA92" i="3" s="1"/>
  <c r="AI94" i="3"/>
  <c r="AI93" i="3"/>
  <c r="BZ93" i="3" s="1"/>
  <c r="CA93" i="3" s="1"/>
  <c r="AI95" i="3"/>
  <c r="AI64" i="3"/>
  <c r="AI68" i="3"/>
  <c r="AI63" i="3"/>
  <c r="AI62" i="3"/>
  <c r="AI65" i="3"/>
  <c r="AI61" i="3"/>
  <c r="AI60" i="3"/>
  <c r="AI69" i="3"/>
  <c r="AQ69" i="3" s="1"/>
  <c r="AI66" i="3"/>
  <c r="AG63" i="3"/>
  <c r="AG59" i="3"/>
  <c r="AG61" i="3"/>
  <c r="AG67" i="3"/>
  <c r="AG69" i="3"/>
  <c r="AG62" i="3"/>
  <c r="AG65" i="3"/>
  <c r="AG64" i="3"/>
  <c r="CB64" i="3" s="1"/>
  <c r="CC64" i="3" s="1"/>
  <c r="AG60" i="3"/>
  <c r="AG68" i="3"/>
  <c r="AG70" i="3"/>
  <c r="AG66" i="3"/>
  <c r="AK24" i="3"/>
  <c r="N38" i="3"/>
  <c r="AK46" i="3"/>
  <c r="AO2" i="3"/>
  <c r="AO3" i="3" s="1"/>
  <c r="AN4" i="3" s="1"/>
  <c r="I38" i="3" l="1"/>
  <c r="AF38" i="3" s="1"/>
  <c r="H38" i="3"/>
  <c r="AH38" i="3" s="1"/>
  <c r="N54" i="3"/>
  <c r="I55" i="3"/>
  <c r="AF55" i="3" s="1"/>
  <c r="H55" i="3"/>
  <c r="AH55" i="3" s="1"/>
  <c r="AI57" i="3" s="1"/>
  <c r="N40" i="3"/>
  <c r="I41" i="3"/>
  <c r="AF41" i="3" s="1"/>
  <c r="H41" i="3"/>
  <c r="AH41" i="3" s="1"/>
  <c r="AQ81" i="3"/>
  <c r="X79" i="3"/>
  <c r="CB65" i="3"/>
  <c r="CC65" i="3" s="1"/>
  <c r="AK25" i="3"/>
  <c r="AK26" i="3" s="1"/>
  <c r="AK27" i="3" s="1"/>
  <c r="N37" i="3"/>
  <c r="N39" i="3" l="1"/>
  <c r="H40" i="3"/>
  <c r="AH40" i="3" s="1"/>
  <c r="I40" i="3"/>
  <c r="AF40" i="3" s="1"/>
  <c r="H37" i="3"/>
  <c r="AH37" i="3" s="1"/>
  <c r="I37" i="3"/>
  <c r="AF37" i="3" s="1"/>
  <c r="AG57" i="3"/>
  <c r="N53" i="3"/>
  <c r="I54" i="3"/>
  <c r="H54" i="3"/>
  <c r="AH54" i="3" s="1"/>
  <c r="AI56" i="3" s="1"/>
  <c r="AQ82" i="3"/>
  <c r="X80" i="3"/>
  <c r="AK28" i="3"/>
  <c r="AK29" i="3"/>
  <c r="AK30" i="3" s="1"/>
  <c r="AK31" i="3" s="1"/>
  <c r="N36" i="3"/>
  <c r="R54" i="3" l="1"/>
  <c r="AF54" i="3"/>
  <c r="H39" i="3"/>
  <c r="AH39" i="3" s="1"/>
  <c r="I39" i="3"/>
  <c r="AF39" i="3" s="1"/>
  <c r="AG40" i="3" s="1"/>
  <c r="N52" i="3"/>
  <c r="I53" i="3"/>
  <c r="H53" i="3"/>
  <c r="AH53" i="3" s="1"/>
  <c r="AI55" i="3" s="1"/>
  <c r="H36" i="3"/>
  <c r="AH36" i="3" s="1"/>
  <c r="I36" i="3"/>
  <c r="AF36" i="3" s="1"/>
  <c r="AQ83" i="3"/>
  <c r="X81" i="3"/>
  <c r="AK32" i="3"/>
  <c r="AK38" i="3"/>
  <c r="AK39" i="3" s="1"/>
  <c r="AK40" i="3" s="1"/>
  <c r="N35" i="3"/>
  <c r="AI40" i="3" l="1"/>
  <c r="AG56" i="3"/>
  <c r="N51" i="3"/>
  <c r="I52" i="3"/>
  <c r="H52" i="3"/>
  <c r="AH52" i="3" s="1"/>
  <c r="AI54" i="3" s="1"/>
  <c r="AG39" i="3"/>
  <c r="AI39" i="3"/>
  <c r="AF53" i="3"/>
  <c r="R53" i="3"/>
  <c r="H35" i="3"/>
  <c r="AH35" i="3" s="1"/>
  <c r="I35" i="3"/>
  <c r="AF35" i="3" s="1"/>
  <c r="AK33" i="3"/>
  <c r="AK34" i="3" s="1"/>
  <c r="AQ84" i="3"/>
  <c r="X82" i="3"/>
  <c r="AI38" i="3"/>
  <c r="AG38" i="3"/>
  <c r="N34" i="3"/>
  <c r="AK44" i="3"/>
  <c r="AF52" i="3" l="1"/>
  <c r="R52" i="3"/>
  <c r="N50" i="3"/>
  <c r="I51" i="3"/>
  <c r="AF51" i="3" s="1"/>
  <c r="H51" i="3"/>
  <c r="AH51" i="3" s="1"/>
  <c r="AI53" i="3" s="1"/>
  <c r="AG55" i="3"/>
  <c r="H34" i="3"/>
  <c r="AH34" i="3" s="1"/>
  <c r="I34" i="3"/>
  <c r="AF34" i="3" s="1"/>
  <c r="AK35" i="3"/>
  <c r="AQ85" i="3"/>
  <c r="X83" i="3"/>
  <c r="AI37" i="3"/>
  <c r="AG37" i="3"/>
  <c r="N33" i="3"/>
  <c r="AK45" i="3"/>
  <c r="AK47" i="3" s="1"/>
  <c r="AG53" i="3" l="1"/>
  <c r="N49" i="3"/>
  <c r="I50" i="3"/>
  <c r="AF50" i="3" s="1"/>
  <c r="AG52" i="3" s="1"/>
  <c r="H50" i="3"/>
  <c r="AH50" i="3" s="1"/>
  <c r="AI52" i="3" s="1"/>
  <c r="AK36" i="3"/>
  <c r="AK37" i="3" s="1"/>
  <c r="AK41" i="3"/>
  <c r="AK42" i="3" s="1"/>
  <c r="AK43" i="3" s="1"/>
  <c r="AG54" i="3"/>
  <c r="H33" i="3"/>
  <c r="I33" i="3"/>
  <c r="AF33" i="3" s="1"/>
  <c r="AQ86" i="3"/>
  <c r="X84" i="3"/>
  <c r="AI36" i="3"/>
  <c r="AG36" i="3"/>
  <c r="AK49" i="3"/>
  <c r="AK48" i="3"/>
  <c r="N32" i="3"/>
  <c r="AK51" i="3"/>
  <c r="N48" i="3" l="1"/>
  <c r="I49" i="3"/>
  <c r="AF49" i="3" s="1"/>
  <c r="H49" i="3"/>
  <c r="AH49" i="3" s="1"/>
  <c r="AI51" i="3" s="1"/>
  <c r="H32" i="3"/>
  <c r="AH32" i="3" s="1"/>
  <c r="I32" i="3"/>
  <c r="AQ87" i="3"/>
  <c r="X85" i="3"/>
  <c r="AG35" i="3"/>
  <c r="AH33" i="3"/>
  <c r="AK53" i="3"/>
  <c r="AK54" i="3" s="1"/>
  <c r="AK56" i="3" s="1"/>
  <c r="AK50" i="3"/>
  <c r="AK58" i="3"/>
  <c r="AK65" i="3"/>
  <c r="N31" i="3"/>
  <c r="AG51" i="3" l="1"/>
  <c r="N47" i="3"/>
  <c r="I48" i="3"/>
  <c r="AF48" i="3" s="1"/>
  <c r="H48" i="3"/>
  <c r="AH48" i="3" s="1"/>
  <c r="AI50" i="3" s="1"/>
  <c r="H31" i="3"/>
  <c r="I31" i="3"/>
  <c r="AQ88" i="3"/>
  <c r="X86" i="3"/>
  <c r="AI34" i="3"/>
  <c r="AI35" i="3"/>
  <c r="AK59" i="3"/>
  <c r="AK66" i="3" s="1"/>
  <c r="AK67" i="3" s="1"/>
  <c r="AK68" i="3" s="1"/>
  <c r="AK69" i="3" s="1"/>
  <c r="AK70" i="3" s="1"/>
  <c r="AK71" i="3" s="1"/>
  <c r="AK72" i="3" s="1"/>
  <c r="AK73" i="3" s="1"/>
  <c r="AK74" i="3" s="1"/>
  <c r="AK75" i="3" s="1"/>
  <c r="AK76" i="3" s="1"/>
  <c r="AK77" i="3" s="1"/>
  <c r="AK78" i="3" s="1"/>
  <c r="AK82" i="3" s="1"/>
  <c r="AK83" i="3" s="1"/>
  <c r="AK84" i="3" s="1"/>
  <c r="AK85" i="3" s="1"/>
  <c r="AK86" i="3" s="1"/>
  <c r="AK87" i="3" s="1"/>
  <c r="AK88" i="3" s="1"/>
  <c r="AK89" i="3" s="1"/>
  <c r="AK90" i="3" s="1"/>
  <c r="AK91" i="3" s="1"/>
  <c r="AK60" i="3"/>
  <c r="AK63" i="3" s="1"/>
  <c r="AK64" i="3" s="1"/>
  <c r="AF32" i="3"/>
  <c r="N30" i="3"/>
  <c r="AG50" i="3" l="1"/>
  <c r="N46" i="3"/>
  <c r="H47" i="3"/>
  <c r="AH47" i="3" s="1"/>
  <c r="AI49" i="3" s="1"/>
  <c r="I47" i="3"/>
  <c r="AF47" i="3" s="1"/>
  <c r="H30" i="3"/>
  <c r="I30" i="3"/>
  <c r="AK94" i="3"/>
  <c r="AK95" i="3" s="1"/>
  <c r="AK96" i="3" s="1"/>
  <c r="AK97" i="3" s="1"/>
  <c r="AK98" i="3" s="1"/>
  <c r="AK99" i="3" s="1"/>
  <c r="AK100" i="3" s="1"/>
  <c r="AQ89" i="3"/>
  <c r="X87" i="3"/>
  <c r="AG34" i="3"/>
  <c r="AF31" i="3"/>
  <c r="N29" i="3"/>
  <c r="AH31" i="3"/>
  <c r="AG49" i="3" l="1"/>
  <c r="N45" i="3"/>
  <c r="I46" i="3"/>
  <c r="AF46" i="3" s="1"/>
  <c r="H46" i="3"/>
  <c r="AH46" i="3" s="1"/>
  <c r="AI48" i="3" s="1"/>
  <c r="H29" i="3"/>
  <c r="AH29" i="3" s="1"/>
  <c r="I29" i="3"/>
  <c r="AK101" i="3"/>
  <c r="AK102" i="3" s="1"/>
  <c r="AK103" i="3" s="1"/>
  <c r="AK104" i="3" s="1"/>
  <c r="AK105" i="3" s="1"/>
  <c r="AK106" i="3" s="1"/>
  <c r="AK107" i="3" s="1"/>
  <c r="AQ90" i="3"/>
  <c r="X88" i="3"/>
  <c r="AI33" i="3"/>
  <c r="AG33" i="3"/>
  <c r="AF30" i="3"/>
  <c r="N28" i="3"/>
  <c r="AH30" i="3"/>
  <c r="N44" i="3" l="1"/>
  <c r="I45" i="3"/>
  <c r="AF45" i="3" s="1"/>
  <c r="H45" i="3"/>
  <c r="AH45" i="3" s="1"/>
  <c r="AI47" i="3" s="1"/>
  <c r="AG48" i="3"/>
  <c r="H28" i="3"/>
  <c r="I28" i="3"/>
  <c r="AF28" i="3" s="1"/>
  <c r="AK108" i="3"/>
  <c r="AK109" i="3" s="1"/>
  <c r="X89" i="3"/>
  <c r="AI32" i="3"/>
  <c r="AI31" i="3"/>
  <c r="AG32" i="3"/>
  <c r="AF29" i="3"/>
  <c r="N27" i="3"/>
  <c r="AG47" i="3" l="1"/>
  <c r="N43" i="3"/>
  <c r="H44" i="3"/>
  <c r="AH44" i="3" s="1"/>
  <c r="AI46" i="3" s="1"/>
  <c r="I44" i="3"/>
  <c r="AF44" i="3" s="1"/>
  <c r="H27" i="3"/>
  <c r="I27" i="3"/>
  <c r="AK110" i="3"/>
  <c r="AK111" i="3" s="1"/>
  <c r="AQ92" i="3"/>
  <c r="X90" i="3"/>
  <c r="AG31" i="3"/>
  <c r="AG30" i="3"/>
  <c r="AH28" i="3"/>
  <c r="N26" i="3"/>
  <c r="AG46" i="3" l="1"/>
  <c r="H43" i="3"/>
  <c r="AH43" i="3" s="1"/>
  <c r="I43" i="3"/>
  <c r="AF43" i="3" s="1"/>
  <c r="H26" i="3"/>
  <c r="AH26" i="3" s="1"/>
  <c r="I26" i="3"/>
  <c r="AK112" i="3"/>
  <c r="AK113" i="3" s="1"/>
  <c r="AK114" i="3" s="1"/>
  <c r="AK115" i="3" s="1"/>
  <c r="AK116" i="3" s="1"/>
  <c r="AK117" i="3" s="1"/>
  <c r="AQ93" i="3"/>
  <c r="X91" i="3"/>
  <c r="AI30" i="3"/>
  <c r="AF27" i="3"/>
  <c r="N25" i="3"/>
  <c r="AH27" i="3"/>
  <c r="AG43" i="3" l="1"/>
  <c r="AG42" i="3"/>
  <c r="AG41" i="3"/>
  <c r="AG45" i="3"/>
  <c r="AI45" i="3"/>
  <c r="AI44" i="3"/>
  <c r="AI43" i="3"/>
  <c r="AI42" i="3"/>
  <c r="AI41" i="3"/>
  <c r="AG44" i="3"/>
  <c r="H25" i="3"/>
  <c r="I25" i="3"/>
  <c r="AK118" i="3"/>
  <c r="AK119" i="3" s="1"/>
  <c r="AK120" i="3" s="1"/>
  <c r="AL2" i="3" s="1"/>
  <c r="AK4" i="3" s="1"/>
  <c r="AQ94" i="3"/>
  <c r="X92" i="3"/>
  <c r="CB92" i="3" s="1"/>
  <c r="CC92" i="3" s="1"/>
  <c r="AI29" i="3"/>
  <c r="AI28" i="3"/>
  <c r="AG29" i="3"/>
  <c r="N24" i="3"/>
  <c r="AF26" i="3"/>
  <c r="H24" i="3" l="1"/>
  <c r="I24" i="3"/>
  <c r="AQ95" i="3"/>
  <c r="X93" i="3"/>
  <c r="AG28" i="3"/>
  <c r="AF25" i="3"/>
  <c r="AH25" i="3"/>
  <c r="N23" i="3"/>
  <c r="H23" i="3" l="1"/>
  <c r="AH23" i="3" s="1"/>
  <c r="I23" i="3"/>
  <c r="AF23" i="3" s="1"/>
  <c r="AQ96" i="3"/>
  <c r="X94" i="3"/>
  <c r="AI27" i="3"/>
  <c r="AG27" i="3"/>
  <c r="AH24" i="3"/>
  <c r="N22" i="3"/>
  <c r="AF24" i="3"/>
  <c r="R42" i="3"/>
  <c r="H22" i="3" l="1"/>
  <c r="I22" i="3"/>
  <c r="AQ97" i="3"/>
  <c r="X95" i="3"/>
  <c r="AI26" i="3"/>
  <c r="AI25" i="3"/>
  <c r="AG26" i="3"/>
  <c r="AG25" i="3"/>
  <c r="N21" i="3"/>
  <c r="R43" i="3"/>
  <c r="CB43" i="3" s="1"/>
  <c r="CC43" i="3" s="1"/>
  <c r="H21" i="3" l="1"/>
  <c r="I21" i="3"/>
  <c r="AF21" i="3" s="1"/>
  <c r="AQ98" i="3"/>
  <c r="X96" i="3"/>
  <c r="AH22" i="3"/>
  <c r="N20" i="3"/>
  <c r="AF22" i="3"/>
  <c r="H20" i="3" l="1"/>
  <c r="I20" i="3"/>
  <c r="AQ99" i="3"/>
  <c r="X97" i="3"/>
  <c r="AI24" i="3"/>
  <c r="AG23" i="3"/>
  <c r="AG24" i="3"/>
  <c r="N19" i="3"/>
  <c r="AH21" i="3"/>
  <c r="H19" i="3" l="1"/>
  <c r="I19" i="3"/>
  <c r="AQ100" i="3"/>
  <c r="X98" i="3"/>
  <c r="AI23" i="3"/>
  <c r="AF20" i="3"/>
  <c r="AH20" i="3"/>
  <c r="N18" i="3"/>
  <c r="I18" i="3" l="1"/>
  <c r="H18" i="3"/>
  <c r="AQ101" i="3"/>
  <c r="X99" i="3"/>
  <c r="AI22" i="3"/>
  <c r="AG22" i="3"/>
  <c r="AH19" i="3"/>
  <c r="N17" i="3"/>
  <c r="AF19" i="3"/>
  <c r="R48" i="3"/>
  <c r="I17" i="3" l="1"/>
  <c r="H17" i="3"/>
  <c r="N16" i="3"/>
  <c r="N15" i="3" s="1"/>
  <c r="AQ102" i="3"/>
  <c r="X100" i="3"/>
  <c r="AI21" i="3"/>
  <c r="AG21" i="3"/>
  <c r="AF18" i="3"/>
  <c r="AH18" i="3"/>
  <c r="I15" i="3" l="1"/>
  <c r="H15" i="3"/>
  <c r="AH15" i="3" s="1"/>
  <c r="I16" i="3"/>
  <c r="AF16" i="3" s="1"/>
  <c r="H16" i="3"/>
  <c r="AH16" i="3" s="1"/>
  <c r="N14" i="3"/>
  <c r="CH115" i="3"/>
  <c r="CG115" i="3"/>
  <c r="CI115" i="3"/>
  <c r="CI88" i="3"/>
  <c r="CH88" i="3"/>
  <c r="CG88" i="3"/>
  <c r="CH61" i="3"/>
  <c r="CI61" i="3"/>
  <c r="CG61" i="3"/>
  <c r="AQ103" i="3"/>
  <c r="X101" i="3"/>
  <c r="AI20" i="3"/>
  <c r="AG20" i="3"/>
  <c r="AH17" i="3"/>
  <c r="AF17" i="3"/>
  <c r="R17" i="3"/>
  <c r="R16" i="3" l="1"/>
  <c r="H14" i="3"/>
  <c r="I14" i="3"/>
  <c r="AF15" i="3"/>
  <c r="AG17" i="3" s="1"/>
  <c r="R15" i="3"/>
  <c r="N13" i="3"/>
  <c r="X102" i="3"/>
  <c r="AI17" i="3"/>
  <c r="AI19" i="3"/>
  <c r="AI18" i="3"/>
  <c r="AG19" i="3"/>
  <c r="AG18" i="3"/>
  <c r="Q18" i="3"/>
  <c r="R18" i="3"/>
  <c r="H13" i="3" l="1"/>
  <c r="I13" i="3"/>
  <c r="AH14" i="3"/>
  <c r="AI16" i="3" s="1"/>
  <c r="AF14" i="3"/>
  <c r="AG16" i="3" s="1"/>
  <c r="CB16" i="3" s="1"/>
  <c r="CC16" i="3" s="1"/>
  <c r="R14" i="3"/>
  <c r="N12" i="3"/>
  <c r="AQ105" i="3"/>
  <c r="X103" i="3"/>
  <c r="CB18" i="3"/>
  <c r="CC18" i="3" s="1"/>
  <c r="CB17" i="3"/>
  <c r="CC17" i="3" s="1"/>
  <c r="BZ18" i="3"/>
  <c r="CA18" i="3" s="1"/>
  <c r="BL58" i="3"/>
  <c r="BL55" i="3"/>
  <c r="BJ34" i="3"/>
  <c r="BK46" i="3"/>
  <c r="BL45" i="3"/>
  <c r="BL44" i="3"/>
  <c r="BK30" i="3"/>
  <c r="BJ24" i="3"/>
  <c r="BL37" i="3"/>
  <c r="Q20" i="3"/>
  <c r="AQ18" i="3"/>
  <c r="R19" i="3"/>
  <c r="CB19" i="3" s="1"/>
  <c r="CC19" i="3" s="1"/>
  <c r="I12" i="3" l="1"/>
  <c r="H12" i="3"/>
  <c r="AH12" i="3" s="1"/>
  <c r="N11" i="3"/>
  <c r="AH13" i="3"/>
  <c r="AI15" i="3" s="1"/>
  <c r="Q13" i="3"/>
  <c r="AF13" i="3"/>
  <c r="X104" i="3"/>
  <c r="AQ20" i="3"/>
  <c r="BZ20" i="3"/>
  <c r="CA20" i="3" s="1"/>
  <c r="Q21" i="3"/>
  <c r="BZ21" i="3" s="1"/>
  <c r="CA21" i="3" s="1"/>
  <c r="H11" i="3" l="1"/>
  <c r="AH11" i="3" s="1"/>
  <c r="AI13" i="3" s="1"/>
  <c r="AQ13" i="3" s="1"/>
  <c r="I11" i="3"/>
  <c r="AI14" i="3"/>
  <c r="BZ13" i="3"/>
  <c r="CA13" i="3" s="1"/>
  <c r="N10" i="3"/>
  <c r="AG15" i="3"/>
  <c r="CB15" i="3" s="1"/>
  <c r="CC15" i="3" s="1"/>
  <c r="AF12" i="3"/>
  <c r="R12" i="3"/>
  <c r="AQ107" i="3"/>
  <c r="X105" i="3"/>
  <c r="AQ21" i="3"/>
  <c r="I10" i="3" l="1"/>
  <c r="H10" i="3"/>
  <c r="N9" i="3"/>
  <c r="AF11" i="3"/>
  <c r="R11" i="3"/>
  <c r="AG14" i="3"/>
  <c r="CB14" i="3" s="1"/>
  <c r="CC14" i="3" s="1"/>
  <c r="AQ108" i="3"/>
  <c r="X106" i="3"/>
  <c r="CB106" i="3" s="1"/>
  <c r="CC106" i="3" s="1"/>
  <c r="Q24" i="3"/>
  <c r="BZ24" i="3" s="1"/>
  <c r="CA24" i="3" s="1"/>
  <c r="BZ22" i="3"/>
  <c r="CA22" i="3" s="1"/>
  <c r="R22" i="3"/>
  <c r="I9" i="3" l="1"/>
  <c r="H9" i="3"/>
  <c r="CF6" i="3" s="1"/>
  <c r="CG34" i="3"/>
  <c r="CI102" i="3"/>
  <c r="CH102" i="3"/>
  <c r="CG102" i="3"/>
  <c r="CH9" i="3"/>
  <c r="CG9" i="3"/>
  <c r="CI9" i="3"/>
  <c r="AF10" i="3"/>
  <c r="R10" i="3"/>
  <c r="AH10" i="3"/>
  <c r="AI12" i="3" s="1"/>
  <c r="AG13" i="3"/>
  <c r="AQ109" i="3"/>
  <c r="X107" i="3"/>
  <c r="AQ24" i="3"/>
  <c r="CB22" i="3"/>
  <c r="CC22" i="3" s="1"/>
  <c r="CH55" i="3" l="1"/>
  <c r="CI55" i="3"/>
  <c r="CG55" i="3"/>
  <c r="CI31" i="3"/>
  <c r="CI54" i="3"/>
  <c r="CG54" i="3"/>
  <c r="CH54" i="3"/>
  <c r="CH34" i="3"/>
  <c r="CI34" i="3"/>
  <c r="CH33" i="3"/>
  <c r="CG33" i="3"/>
  <c r="CI33" i="3"/>
  <c r="CH32" i="3"/>
  <c r="CI32" i="3"/>
  <c r="CG32" i="3"/>
  <c r="CG31" i="3"/>
  <c r="CH31" i="3"/>
  <c r="CH30" i="3"/>
  <c r="CG30" i="3"/>
  <c r="CI30" i="3"/>
  <c r="CH29" i="3"/>
  <c r="CI29" i="3"/>
  <c r="CG29" i="3"/>
  <c r="CH28" i="3"/>
  <c r="CI28" i="3"/>
  <c r="CG28" i="3"/>
  <c r="CH27" i="3"/>
  <c r="CG27" i="3"/>
  <c r="CI27" i="3"/>
  <c r="CH26" i="3"/>
  <c r="CG26" i="3"/>
  <c r="CI26" i="3"/>
  <c r="CG25" i="3"/>
  <c r="CH25" i="3"/>
  <c r="CI25" i="3"/>
  <c r="CI24" i="3"/>
  <c r="CG24" i="3"/>
  <c r="CH24" i="3"/>
  <c r="CH20" i="3"/>
  <c r="CI22" i="3"/>
  <c r="CG22" i="3"/>
  <c r="CH22" i="3"/>
  <c r="CG20" i="3"/>
  <c r="CI20" i="3"/>
  <c r="CH19" i="3"/>
  <c r="CG19" i="3"/>
  <c r="CI19" i="3"/>
  <c r="CI18" i="3"/>
  <c r="CG18" i="3"/>
  <c r="CH18" i="3"/>
  <c r="CI17" i="3"/>
  <c r="CG17" i="3"/>
  <c r="CH17" i="3"/>
  <c r="CG16" i="3"/>
  <c r="CH16" i="3"/>
  <c r="CI16" i="3"/>
  <c r="CG15" i="3"/>
  <c r="CI15" i="3"/>
  <c r="CH15" i="3"/>
  <c r="CG14" i="3"/>
  <c r="CH14" i="3"/>
  <c r="CI14" i="3"/>
  <c r="CH13" i="3"/>
  <c r="CG13" i="3"/>
  <c r="CI13" i="3"/>
  <c r="Q9" i="3"/>
  <c r="AH9" i="3"/>
  <c r="C47" i="4"/>
  <c r="BE2" i="3"/>
  <c r="BF2" i="3" s="1"/>
  <c r="BB2" i="3" s="1"/>
  <c r="BD77" i="3" s="1"/>
  <c r="AG12" i="3"/>
  <c r="AF9" i="3"/>
  <c r="AG10" i="3" s="1"/>
  <c r="CB10" i="3" s="1"/>
  <c r="CC10" i="3" s="1"/>
  <c r="R9" i="3"/>
  <c r="AQ110" i="3"/>
  <c r="X108" i="3"/>
  <c r="CB24" i="3"/>
  <c r="CC24" i="3" s="1"/>
  <c r="Q27" i="3"/>
  <c r="BD49" i="3" l="1"/>
  <c r="BD21" i="3"/>
  <c r="BD10" i="3"/>
  <c r="BD38" i="3"/>
  <c r="AW46" i="3"/>
  <c r="AX46" i="3" s="1"/>
  <c r="BB46" i="3"/>
  <c r="R13" i="3"/>
  <c r="Q10" i="3"/>
  <c r="Q11" i="3" s="1"/>
  <c r="R20" i="3"/>
  <c r="BC21" i="3"/>
  <c r="BC29" i="3"/>
  <c r="BC100" i="3"/>
  <c r="BC51" i="3"/>
  <c r="BC14" i="3"/>
  <c r="BC57" i="3"/>
  <c r="BC61" i="3"/>
  <c r="BC56" i="3"/>
  <c r="BC32" i="3"/>
  <c r="BC63" i="3"/>
  <c r="BC109" i="3"/>
  <c r="BC99" i="3"/>
  <c r="BC65" i="3"/>
  <c r="BC31" i="3"/>
  <c r="BC16" i="3"/>
  <c r="BC55" i="3"/>
  <c r="BC70" i="3"/>
  <c r="BC117" i="3"/>
  <c r="BC10" i="3"/>
  <c r="BC50" i="3"/>
  <c r="BC111" i="3"/>
  <c r="BC68" i="3"/>
  <c r="BC118" i="3"/>
  <c r="BC23" i="3"/>
  <c r="BC93" i="3"/>
  <c r="BC44" i="3"/>
  <c r="BC108" i="3"/>
  <c r="BC105" i="3"/>
  <c r="BC40" i="3"/>
  <c r="BC48" i="3"/>
  <c r="BC37" i="3"/>
  <c r="BC101" i="3"/>
  <c r="BC26" i="3"/>
  <c r="BC106" i="3"/>
  <c r="BC83" i="3"/>
  <c r="BC96" i="3"/>
  <c r="BC102" i="3"/>
  <c r="BC103" i="3"/>
  <c r="BC17" i="3"/>
  <c r="BC30" i="3"/>
  <c r="BC80" i="3"/>
  <c r="BC89" i="3"/>
  <c r="BC112" i="3"/>
  <c r="BC110" i="3"/>
  <c r="BC120" i="3"/>
  <c r="BC85" i="3"/>
  <c r="BC104" i="3"/>
  <c r="BC90" i="3"/>
  <c r="BC119" i="3"/>
  <c r="BC20" i="3"/>
  <c r="BC86" i="3"/>
  <c r="BC79" i="3"/>
  <c r="BC66" i="3"/>
  <c r="BC60" i="3"/>
  <c r="BC52" i="3"/>
  <c r="BC73" i="3"/>
  <c r="BC76" i="3"/>
  <c r="BC94" i="3"/>
  <c r="BC91" i="3"/>
  <c r="BC72" i="3"/>
  <c r="BC22" i="3"/>
  <c r="BC74" i="3"/>
  <c r="BC25" i="3"/>
  <c r="BC45" i="3"/>
  <c r="BC69" i="3"/>
  <c r="BC13" i="3"/>
  <c r="BC53" i="3"/>
  <c r="BC114" i="3"/>
  <c r="BC27" i="3"/>
  <c r="BC62" i="3"/>
  <c r="BC78" i="3"/>
  <c r="BC71" i="3"/>
  <c r="BC113" i="3"/>
  <c r="BC115" i="3"/>
  <c r="BC36" i="3"/>
  <c r="BC38" i="3"/>
  <c r="BC107" i="3"/>
  <c r="BC28" i="3"/>
  <c r="BC34" i="3"/>
  <c r="BC88" i="3"/>
  <c r="BC98" i="3"/>
  <c r="BC95" i="3"/>
  <c r="BC47" i="3"/>
  <c r="BC67" i="3"/>
  <c r="BC49" i="3"/>
  <c r="BC81" i="3"/>
  <c r="BC19" i="3"/>
  <c r="BC33" i="3"/>
  <c r="BC59" i="3"/>
  <c r="BC116" i="3"/>
  <c r="BC39" i="3"/>
  <c r="BC54" i="3"/>
  <c r="BC82" i="3"/>
  <c r="BC75" i="3"/>
  <c r="BC87" i="3"/>
  <c r="BC41" i="3"/>
  <c r="BC24" i="3"/>
  <c r="BC77" i="3"/>
  <c r="BC58" i="3"/>
  <c r="BC92" i="3"/>
  <c r="BC97" i="3"/>
  <c r="BC42" i="3"/>
  <c r="BC84" i="3"/>
  <c r="BC43" i="3"/>
  <c r="BC64" i="3"/>
  <c r="BC12" i="3"/>
  <c r="BC35" i="3"/>
  <c r="BI10" i="3"/>
  <c r="BI24" i="3"/>
  <c r="BC11" i="3"/>
  <c r="BC18" i="3"/>
  <c r="BC15" i="3"/>
  <c r="Q12" i="3"/>
  <c r="AQ12" i="3" s="1"/>
  <c r="AI9" i="3"/>
  <c r="BZ9" i="3" s="1"/>
  <c r="CA9" i="3" s="1"/>
  <c r="AI11" i="3"/>
  <c r="AI10" i="3"/>
  <c r="AG9" i="3"/>
  <c r="AR9" i="3" s="1"/>
  <c r="AG11" i="3"/>
  <c r="AQ111" i="3"/>
  <c r="X109" i="3"/>
  <c r="AQ27" i="3"/>
  <c r="BZ27" i="3"/>
  <c r="CA27" i="3" s="1"/>
  <c r="Q28" i="3"/>
  <c r="BZ28" i="3" s="1"/>
  <c r="CA28" i="3" s="1"/>
  <c r="R21" i="3" l="1"/>
  <c r="CB21" i="3" s="1"/>
  <c r="CC21" i="3" s="1"/>
  <c r="CB20" i="3"/>
  <c r="CC20" i="3" s="1"/>
  <c r="BK8" i="3"/>
  <c r="BH46" i="3" s="1"/>
  <c r="BI46" i="3" s="1"/>
  <c r="BA46" i="3"/>
  <c r="BD46" i="3" s="1"/>
  <c r="AQ11" i="3"/>
  <c r="CB9" i="3"/>
  <c r="CC9" i="3" s="1"/>
  <c r="Q14" i="3"/>
  <c r="Q25" i="3"/>
  <c r="R23" i="3"/>
  <c r="CB23" i="3" s="1"/>
  <c r="CC23" i="3" s="1"/>
  <c r="AQ10" i="3"/>
  <c r="BZ10" i="3"/>
  <c r="CA10" i="3" s="1"/>
  <c r="AI3" i="3"/>
  <c r="AV9" i="3"/>
  <c r="AU9" i="3" s="1"/>
  <c r="AQ9" i="3"/>
  <c r="AS9" i="3" s="1"/>
  <c r="BS9" i="3" s="1"/>
  <c r="AG3" i="3"/>
  <c r="AQ112" i="3"/>
  <c r="X110" i="3"/>
  <c r="AQ28" i="3"/>
  <c r="BB3" i="3" l="1"/>
  <c r="BC46" i="3"/>
  <c r="AQ14" i="3"/>
  <c r="BZ14" i="3"/>
  <c r="CA14" i="3" s="1"/>
  <c r="BH22" i="3"/>
  <c r="BI22" i="3" s="1"/>
  <c r="BH117" i="3"/>
  <c r="BI117" i="3" s="1"/>
  <c r="BH65" i="3"/>
  <c r="BI65" i="3" s="1"/>
  <c r="BH116" i="3"/>
  <c r="BH112" i="3"/>
  <c r="BI112" i="3" s="1"/>
  <c r="BH110" i="3"/>
  <c r="BI110" i="3" s="1"/>
  <c r="BH17" i="3"/>
  <c r="BI17" i="3" s="1"/>
  <c r="BH88" i="3"/>
  <c r="BI88" i="3" s="1"/>
  <c r="BH29" i="3"/>
  <c r="BI29" i="3" s="1"/>
  <c r="BH66" i="3"/>
  <c r="BI66" i="3" s="1"/>
  <c r="BH79" i="3"/>
  <c r="BI79" i="3" s="1"/>
  <c r="BH44" i="3"/>
  <c r="BI44" i="3" s="1"/>
  <c r="BH113" i="3"/>
  <c r="BI113" i="3" s="1"/>
  <c r="BH57" i="3"/>
  <c r="BI57" i="3" s="1"/>
  <c r="BH64" i="3"/>
  <c r="BI64" i="3" s="1"/>
  <c r="BH23" i="3"/>
  <c r="BI23" i="3" s="1"/>
  <c r="BH101" i="3"/>
  <c r="BI101" i="3" s="1"/>
  <c r="BH37" i="3"/>
  <c r="BI37" i="3" s="1"/>
  <c r="BH89" i="3"/>
  <c r="BI89" i="3" s="1"/>
  <c r="BH11" i="3"/>
  <c r="BI11" i="3" s="1"/>
  <c r="BH41" i="3"/>
  <c r="BI41" i="3" s="1"/>
  <c r="BH104" i="3"/>
  <c r="BI104" i="3" s="1"/>
  <c r="BH16" i="3"/>
  <c r="BI16" i="3" s="1"/>
  <c r="BH82" i="3"/>
  <c r="BI82" i="3" s="1"/>
  <c r="BH95" i="3"/>
  <c r="BI95" i="3" s="1"/>
  <c r="BH60" i="3"/>
  <c r="BI60" i="3" s="1"/>
  <c r="BH38" i="3"/>
  <c r="BI38" i="3" s="1"/>
  <c r="BH32" i="3"/>
  <c r="BI32" i="3" s="1"/>
  <c r="BH87" i="3"/>
  <c r="BI87" i="3" s="1"/>
  <c r="BH62" i="3"/>
  <c r="BI62" i="3" s="1"/>
  <c r="BH31" i="3"/>
  <c r="BI31" i="3" s="1"/>
  <c r="BH50" i="3"/>
  <c r="BI50" i="3" s="1"/>
  <c r="BH26" i="3"/>
  <c r="BI26" i="3" s="1"/>
  <c r="BH39" i="3"/>
  <c r="BI39" i="3" s="1"/>
  <c r="BH20" i="3"/>
  <c r="BI20" i="3" s="1"/>
  <c r="BH69" i="3"/>
  <c r="BI69" i="3" s="1"/>
  <c r="BH14" i="3"/>
  <c r="BI14" i="3" s="1"/>
  <c r="BH27" i="3"/>
  <c r="BI27" i="3" s="1"/>
  <c r="BH73" i="3"/>
  <c r="BI73" i="3" s="1"/>
  <c r="BH45" i="3"/>
  <c r="BI45" i="3" s="1"/>
  <c r="BH48" i="3"/>
  <c r="BI48" i="3" s="1"/>
  <c r="BH98" i="3"/>
  <c r="BI98" i="3" s="1"/>
  <c r="BH111" i="3"/>
  <c r="BI111" i="3" s="1"/>
  <c r="BH76" i="3"/>
  <c r="BI76" i="3" s="1"/>
  <c r="BH54" i="3"/>
  <c r="BI54" i="3" s="1"/>
  <c r="BH96" i="3"/>
  <c r="BI96" i="3" s="1"/>
  <c r="BH68" i="3"/>
  <c r="BI68" i="3" s="1"/>
  <c r="BH75" i="3"/>
  <c r="BI75" i="3" s="1"/>
  <c r="BH18" i="3"/>
  <c r="BI18" i="3" s="1"/>
  <c r="BH35" i="3"/>
  <c r="BI35" i="3" s="1"/>
  <c r="BH94" i="3"/>
  <c r="BI94" i="3" s="1"/>
  <c r="BH85" i="3"/>
  <c r="BI85" i="3" s="1"/>
  <c r="BH42" i="3"/>
  <c r="BI42" i="3" s="1"/>
  <c r="BH55" i="3"/>
  <c r="BI55" i="3" s="1"/>
  <c r="BH36" i="3"/>
  <c r="BI36" i="3" s="1"/>
  <c r="BH97" i="3"/>
  <c r="BI97" i="3" s="1"/>
  <c r="BH30" i="3"/>
  <c r="BI30" i="3" s="1"/>
  <c r="BH43" i="3"/>
  <c r="BI43" i="3" s="1"/>
  <c r="BH109" i="3"/>
  <c r="BI109" i="3" s="1"/>
  <c r="BH77" i="3"/>
  <c r="BI77" i="3" s="1"/>
  <c r="BH80" i="3"/>
  <c r="BI80" i="3" s="1"/>
  <c r="BH114" i="3"/>
  <c r="BI114" i="3" s="1"/>
  <c r="BH21" i="3"/>
  <c r="BI21" i="3" s="1"/>
  <c r="BH92" i="3"/>
  <c r="BI92" i="3" s="1"/>
  <c r="BH86" i="3"/>
  <c r="BI86" i="3" s="1"/>
  <c r="BH61" i="3"/>
  <c r="BI61" i="3" s="1"/>
  <c r="BH74" i="3"/>
  <c r="BI74" i="3" s="1"/>
  <c r="BH70" i="3"/>
  <c r="BI70" i="3" s="1"/>
  <c r="BH81" i="3"/>
  <c r="BI81" i="3" s="1"/>
  <c r="BH107" i="3"/>
  <c r="BI107" i="3" s="1"/>
  <c r="BH63" i="3"/>
  <c r="BI63" i="3" s="1"/>
  <c r="BH58" i="3"/>
  <c r="BI58" i="3" s="1"/>
  <c r="BH71" i="3"/>
  <c r="BI71" i="3" s="1"/>
  <c r="BH52" i="3"/>
  <c r="BI52" i="3" s="1"/>
  <c r="BH19" i="3"/>
  <c r="BI19" i="3" s="1"/>
  <c r="BH59" i="3"/>
  <c r="BI59" i="3" s="1"/>
  <c r="BH105" i="3"/>
  <c r="BI105" i="3" s="1"/>
  <c r="BH25" i="3"/>
  <c r="BI25" i="3" s="1"/>
  <c r="BH15" i="3"/>
  <c r="BI15" i="3" s="1"/>
  <c r="BH49" i="3"/>
  <c r="BI49" i="3" s="1"/>
  <c r="BH108" i="3"/>
  <c r="BI108" i="3" s="1"/>
  <c r="BH102" i="3"/>
  <c r="BI102" i="3" s="1"/>
  <c r="BH9" i="3"/>
  <c r="BH99" i="3"/>
  <c r="BI99" i="3" s="1"/>
  <c r="BH40" i="3"/>
  <c r="BI40" i="3" s="1"/>
  <c r="BH13" i="3"/>
  <c r="BI13" i="3" s="1"/>
  <c r="BH72" i="3"/>
  <c r="BI72" i="3" s="1"/>
  <c r="BH115" i="3"/>
  <c r="BI115" i="3" s="1"/>
  <c r="BH90" i="3"/>
  <c r="BI90" i="3" s="1"/>
  <c r="BH103" i="3"/>
  <c r="BI103" i="3" s="1"/>
  <c r="BH84" i="3"/>
  <c r="BI84" i="3" s="1"/>
  <c r="BH93" i="3"/>
  <c r="BI93" i="3" s="1"/>
  <c r="BH78" i="3"/>
  <c r="BI78" i="3" s="1"/>
  <c r="BH91" i="3"/>
  <c r="BI91" i="3" s="1"/>
  <c r="BH56" i="3"/>
  <c r="BI56" i="3" s="1"/>
  <c r="BH51" i="3"/>
  <c r="BI51" i="3" s="1"/>
  <c r="BH34" i="3"/>
  <c r="BI34" i="3" s="1"/>
  <c r="BH47" i="3"/>
  <c r="BI47" i="3" s="1"/>
  <c r="BH12" i="3"/>
  <c r="BI12" i="3" s="1"/>
  <c r="BH53" i="3"/>
  <c r="BI53" i="3" s="1"/>
  <c r="BH67" i="3"/>
  <c r="BI67" i="3" s="1"/>
  <c r="BH106" i="3"/>
  <c r="BI106" i="3" s="1"/>
  <c r="BH33" i="3"/>
  <c r="BI33" i="3" s="1"/>
  <c r="BH100" i="3"/>
  <c r="BI100" i="3" s="1"/>
  <c r="BH83" i="3"/>
  <c r="BI83" i="3" s="1"/>
  <c r="BH28" i="3"/>
  <c r="BI28" i="3" s="1"/>
  <c r="BH118" i="3"/>
  <c r="BI118" i="3" s="1"/>
  <c r="BH119" i="3"/>
  <c r="BI119" i="3" s="1"/>
  <c r="BH120" i="3"/>
  <c r="BI120" i="3" s="1"/>
  <c r="BW9" i="3"/>
  <c r="Q15" i="3"/>
  <c r="BZ15" i="3" s="1"/>
  <c r="CA15" i="3" s="1"/>
  <c r="R24" i="3"/>
  <c r="R25" i="3" s="1"/>
  <c r="CB25" i="3" s="1"/>
  <c r="CC25" i="3" s="1"/>
  <c r="R26" i="3"/>
  <c r="CB26" i="3" s="1"/>
  <c r="CC26" i="3" s="1"/>
  <c r="BZ25" i="3"/>
  <c r="CA25" i="3" s="1"/>
  <c r="AQ25" i="3"/>
  <c r="AT9" i="3"/>
  <c r="AQ113" i="3"/>
  <c r="X111" i="3"/>
  <c r="Q30" i="3"/>
  <c r="BV9" i="3" l="1"/>
  <c r="BR9" i="3"/>
  <c r="BJ116" i="3"/>
  <c r="BI116" i="3"/>
  <c r="BL9" i="3"/>
  <c r="BJ9" i="3"/>
  <c r="BI9" i="3"/>
  <c r="BQ9" i="3"/>
  <c r="AQ15" i="3"/>
  <c r="Q16" i="3"/>
  <c r="BZ16" i="3" s="1"/>
  <c r="CA16" i="3" s="1"/>
  <c r="R27" i="3"/>
  <c r="R28" i="3" s="1"/>
  <c r="R29" i="3" s="1"/>
  <c r="AQ114" i="3"/>
  <c r="X112" i="3"/>
  <c r="AQ115" i="3"/>
  <c r="AQ30" i="3"/>
  <c r="BZ30" i="3"/>
  <c r="CA30" i="3" s="1"/>
  <c r="CB28" i="3" l="1"/>
  <c r="CC28" i="3" s="1"/>
  <c r="AQ16" i="3"/>
  <c r="Q17" i="3"/>
  <c r="X113" i="3"/>
  <c r="AQ116" i="3"/>
  <c r="CB29" i="3"/>
  <c r="CC29" i="3" s="1"/>
  <c r="R30" i="3"/>
  <c r="Q33" i="3"/>
  <c r="Q19" i="3" l="1"/>
  <c r="BZ17" i="3"/>
  <c r="CA17" i="3" s="1"/>
  <c r="AQ17" i="3"/>
  <c r="Q22" i="3"/>
  <c r="BZ33" i="3"/>
  <c r="CA33" i="3" s="1"/>
  <c r="R31" i="3"/>
  <c r="CB31" i="3" s="1"/>
  <c r="CC31" i="3" s="1"/>
  <c r="X114" i="3"/>
  <c r="AQ117" i="3"/>
  <c r="CB30" i="3"/>
  <c r="CC30" i="3" s="1"/>
  <c r="AQ33" i="3"/>
  <c r="R32" i="3"/>
  <c r="R33" i="3" s="1"/>
  <c r="AQ19" i="3" l="1"/>
  <c r="BZ19" i="3"/>
  <c r="CA19" i="3" s="1"/>
  <c r="Q23" i="3"/>
  <c r="AQ22" i="3"/>
  <c r="Q31" i="3"/>
  <c r="X115" i="3"/>
  <c r="AQ118" i="3"/>
  <c r="CB33" i="3"/>
  <c r="CC33" i="3" s="1"/>
  <c r="CB32" i="3"/>
  <c r="CC32" i="3" s="1"/>
  <c r="R34" i="3"/>
  <c r="AQ31" i="3" l="1"/>
  <c r="BZ31" i="3"/>
  <c r="CA31" i="3" s="1"/>
  <c r="Q29" i="3"/>
  <c r="Q26" i="3"/>
  <c r="Q32" i="3"/>
  <c r="BZ23" i="3"/>
  <c r="CA23" i="3" s="1"/>
  <c r="AQ23" i="3"/>
  <c r="X116" i="3"/>
  <c r="CB34" i="3"/>
  <c r="CC34" i="3" s="1"/>
  <c r="R35" i="3"/>
  <c r="AQ32" i="3" l="1"/>
  <c r="BZ32" i="3"/>
  <c r="CA32" i="3" s="1"/>
  <c r="AQ29" i="3"/>
  <c r="BZ29" i="3"/>
  <c r="CA29" i="3" s="1"/>
  <c r="BZ26" i="3"/>
  <c r="CA26" i="3" s="1"/>
  <c r="AQ26" i="3"/>
  <c r="Q34" i="3"/>
  <c r="BZ34" i="3" s="1"/>
  <c r="CA34" i="3" s="1"/>
  <c r="X117" i="3"/>
  <c r="CB35" i="3"/>
  <c r="CC35" i="3" s="1"/>
  <c r="Q37" i="3"/>
  <c r="R36" i="3"/>
  <c r="Q35" i="3" l="1"/>
  <c r="AQ34" i="3"/>
  <c r="Q36" i="3"/>
  <c r="AQ120" i="3"/>
  <c r="Z2" i="3"/>
  <c r="X118" i="3"/>
  <c r="CB36" i="3"/>
  <c r="AQ37" i="3"/>
  <c r="BZ37" i="3"/>
  <c r="CA37" i="3" s="1"/>
  <c r="R44" i="3"/>
  <c r="R37" i="3"/>
  <c r="R45" i="3"/>
  <c r="Q38" i="3"/>
  <c r="BZ38" i="3" s="1"/>
  <c r="CA38" i="3" s="1"/>
  <c r="BZ35" i="3" l="1"/>
  <c r="CA35" i="3" s="1"/>
  <c r="AQ35" i="3"/>
  <c r="BZ36" i="3"/>
  <c r="CA36" i="3" s="1"/>
  <c r="AQ36" i="3"/>
  <c r="X119" i="3"/>
  <c r="CB37" i="3"/>
  <c r="CC37" i="3" s="1"/>
  <c r="R38" i="3"/>
  <c r="R46" i="3"/>
  <c r="AQ38" i="3"/>
  <c r="Q39" i="3"/>
  <c r="X120" i="3" l="1"/>
  <c r="CB120" i="3" s="1"/>
  <c r="CC120" i="3" s="1"/>
  <c r="CB38" i="3"/>
  <c r="CC38" i="3" s="1"/>
  <c r="R39" i="3"/>
  <c r="R47" i="3"/>
  <c r="AQ39" i="3"/>
  <c r="Q40" i="3"/>
  <c r="W2" i="3" l="1"/>
  <c r="T4" i="3" s="1"/>
  <c r="R40" i="3"/>
  <c r="R49" i="3"/>
  <c r="AQ40" i="3"/>
  <c r="Q41" i="3"/>
  <c r="R41" i="3" l="1"/>
  <c r="R50" i="3"/>
  <c r="AQ41" i="3"/>
  <c r="Q42" i="3"/>
  <c r="R51" i="3" l="1"/>
  <c r="R55" i="3"/>
  <c r="AQ42" i="3"/>
  <c r="Q43" i="3"/>
  <c r="BZ43" i="3" s="1"/>
  <c r="CA43" i="3" s="1"/>
  <c r="R56" i="3" l="1"/>
  <c r="Q44" i="3"/>
  <c r="Q45" i="3"/>
  <c r="R57" i="3"/>
  <c r="CB57" i="3" s="1"/>
  <c r="CC57" i="3" s="1"/>
  <c r="R58" i="3"/>
  <c r="CB58" i="3" s="1"/>
  <c r="CC58" i="3" s="1"/>
  <c r="AQ43" i="3"/>
  <c r="AQ44" i="3" l="1"/>
  <c r="AQ45" i="3"/>
  <c r="Q46" i="3"/>
  <c r="R59" i="3"/>
  <c r="R65" i="3" s="1"/>
  <c r="R77" i="3" s="1"/>
  <c r="R82" i="3" s="1"/>
  <c r="R90" i="3" s="1"/>
  <c r="R93" i="3" l="1"/>
  <c r="AQ46" i="3"/>
  <c r="Q47" i="3"/>
  <c r="R105" i="3" l="1"/>
  <c r="R110" i="3" s="1"/>
  <c r="R118" i="3" s="1"/>
  <c r="CB93" i="3"/>
  <c r="CC93" i="3" s="1"/>
  <c r="AQ47" i="3"/>
  <c r="Q48" i="3"/>
  <c r="R3" i="3" l="1"/>
  <c r="Q5" i="3" s="1"/>
  <c r="Q49" i="3"/>
  <c r="AQ48" i="3"/>
  <c r="Q50" i="3" l="1"/>
  <c r="AQ49" i="3"/>
  <c r="AQ50" i="3" l="1"/>
  <c r="Q51" i="3"/>
  <c r="Q52" i="3"/>
  <c r="AQ52" i="3" l="1"/>
  <c r="AQ51" i="3"/>
  <c r="Q53" i="3"/>
  <c r="AQ53" i="3" l="1"/>
  <c r="Q54" i="3"/>
  <c r="Q55" i="3" l="1"/>
  <c r="AQ54" i="3"/>
  <c r="Q56" i="3"/>
  <c r="Q57" i="3"/>
  <c r="BZ57" i="3" s="1"/>
  <c r="CA57" i="3" s="1"/>
  <c r="AQ56" i="3" l="1"/>
  <c r="AQ55" i="3"/>
  <c r="Q58" i="3"/>
  <c r="BZ58" i="3" s="1"/>
  <c r="CA58" i="3" s="1"/>
  <c r="AQ57" i="3"/>
  <c r="AQ58" i="3" l="1"/>
  <c r="Q59" i="3"/>
  <c r="AQ59" i="3" l="1"/>
  <c r="Q60" i="3"/>
  <c r="AQ60" i="3" l="1"/>
  <c r="Q61" i="3"/>
  <c r="Q62" i="3"/>
  <c r="Q65" i="3"/>
  <c r="BZ65" i="3" l="1"/>
  <c r="CA65" i="3" s="1"/>
  <c r="AQ62" i="3"/>
  <c r="Q63" i="3"/>
  <c r="AQ61" i="3"/>
  <c r="Q64" i="3"/>
  <c r="BZ64" i="3" s="1"/>
  <c r="CA64" i="3" s="1"/>
  <c r="Q66" i="3"/>
  <c r="AQ65" i="3"/>
  <c r="AQ63" i="3" l="1"/>
  <c r="AQ64" i="3"/>
  <c r="AQ66" i="3"/>
  <c r="Q67" i="3"/>
  <c r="AQ67" i="3" l="1"/>
  <c r="Q68" i="3"/>
  <c r="Q76" i="3" s="1"/>
  <c r="AQ76" i="3" l="1"/>
  <c r="Q78" i="3"/>
  <c r="AQ68" i="3"/>
  <c r="AQ78" i="3" l="1"/>
  <c r="Q91" i="3"/>
  <c r="AV10" i="3"/>
  <c r="AU10" i="3" s="1"/>
  <c r="AR10" i="3"/>
  <c r="AQ91" i="3" l="1"/>
  <c r="Q104" i="3"/>
  <c r="AS10" i="3"/>
  <c r="AT10" i="3"/>
  <c r="BV10" i="3" s="1"/>
  <c r="AR12" i="3"/>
  <c r="AV12" i="3"/>
  <c r="AU12" i="3" s="1"/>
  <c r="AR11" i="3"/>
  <c r="AV11" i="3"/>
  <c r="AU11" i="3" s="1"/>
  <c r="BQ10" i="3" l="1"/>
  <c r="BW10" i="3"/>
  <c r="AQ104" i="3"/>
  <c r="Q106" i="3"/>
  <c r="BZ106" i="3" s="1"/>
  <c r="CA106" i="3" s="1"/>
  <c r="AS11" i="3"/>
  <c r="AT11" i="3"/>
  <c r="AS12" i="3"/>
  <c r="AT12" i="3"/>
  <c r="AV13" i="3"/>
  <c r="AU13" i="3" s="1"/>
  <c r="AR13" i="3"/>
  <c r="AQ106" i="3" l="1"/>
  <c r="Q119" i="3"/>
  <c r="AS13" i="3"/>
  <c r="AT13" i="3"/>
  <c r="AV14" i="3"/>
  <c r="AU14" i="3" s="1"/>
  <c r="AR14" i="3"/>
  <c r="AQ119" i="3" l="1"/>
  <c r="R2" i="3"/>
  <c r="Q4" i="3" s="1"/>
  <c r="AS14" i="3"/>
  <c r="AT14" i="3"/>
  <c r="BV14" i="3" s="1"/>
  <c r="AV15" i="3"/>
  <c r="AU15" i="3" s="1"/>
  <c r="AR15" i="3"/>
  <c r="BQ14" i="3" l="1"/>
  <c r="BW14" i="3"/>
  <c r="AS15" i="3"/>
  <c r="AT15" i="3"/>
  <c r="BV15" i="3" s="1"/>
  <c r="AV16" i="3"/>
  <c r="AU16" i="3" s="1"/>
  <c r="AR16" i="3"/>
  <c r="BW15" i="3" l="1"/>
  <c r="BQ15" i="3"/>
  <c r="AS16" i="3"/>
  <c r="AT16" i="3"/>
  <c r="BV16" i="3" s="1"/>
  <c r="AV17" i="3"/>
  <c r="AU17" i="3" s="1"/>
  <c r="AR17" i="3"/>
  <c r="BQ16" i="3" l="1"/>
  <c r="BW16" i="3"/>
  <c r="AS17" i="3"/>
  <c r="AT17" i="3"/>
  <c r="BV17" i="3" s="1"/>
  <c r="AV18" i="3"/>
  <c r="AU18" i="3" s="1"/>
  <c r="AR18" i="3"/>
  <c r="BW17" i="3" l="1"/>
  <c r="BQ17" i="3"/>
  <c r="AS18" i="3"/>
  <c r="AT18" i="3"/>
  <c r="BV18" i="3" s="1"/>
  <c r="AV19" i="3"/>
  <c r="AU19" i="3" s="1"/>
  <c r="AR19" i="3"/>
  <c r="BQ18" i="3" l="1"/>
  <c r="BW18" i="3"/>
  <c r="AS19" i="3"/>
  <c r="AT19" i="3"/>
  <c r="BV19" i="3" s="1"/>
  <c r="AV20" i="3"/>
  <c r="AU20" i="3" s="1"/>
  <c r="AR20" i="3"/>
  <c r="BQ19" i="3" l="1"/>
  <c r="BW19" i="3"/>
  <c r="AS20" i="3"/>
  <c r="AT20" i="3"/>
  <c r="BV20" i="3" s="1"/>
  <c r="AV21" i="3"/>
  <c r="AU21" i="3" s="1"/>
  <c r="AR21" i="3"/>
  <c r="BW20" i="3" l="1"/>
  <c r="BQ20" i="3"/>
  <c r="AS21" i="3"/>
  <c r="AT21" i="3"/>
  <c r="BV21" i="3" s="1"/>
  <c r="AV22" i="3"/>
  <c r="AU22" i="3" s="1"/>
  <c r="AR22" i="3"/>
  <c r="BW21" i="3" l="1"/>
  <c r="BQ21" i="3"/>
  <c r="AS22" i="3"/>
  <c r="AT22" i="3"/>
  <c r="AR23" i="3"/>
  <c r="AV23" i="3"/>
  <c r="AU23" i="3" s="1"/>
  <c r="AS23" i="3" l="1"/>
  <c r="AT23" i="3"/>
  <c r="BV23" i="3" s="1"/>
  <c r="AR24" i="3"/>
  <c r="AV24" i="3"/>
  <c r="AU24" i="3" s="1"/>
  <c r="BQ23" i="3" l="1"/>
  <c r="BW23" i="3"/>
  <c r="AS24" i="3"/>
  <c r="AT24" i="3"/>
  <c r="AV25" i="3"/>
  <c r="AU25" i="3" s="1"/>
  <c r="AR25" i="3"/>
  <c r="AS25" i="3" l="1"/>
  <c r="AT25" i="3"/>
  <c r="BV25" i="3" s="1"/>
  <c r="AV26" i="3"/>
  <c r="AU26" i="3" s="1"/>
  <c r="AR26" i="3"/>
  <c r="BQ25" i="3" l="1"/>
  <c r="BW25" i="3"/>
  <c r="AS26" i="3"/>
  <c r="AT26" i="3"/>
  <c r="BV26" i="3" s="1"/>
  <c r="AV27" i="3"/>
  <c r="AU27" i="3" s="1"/>
  <c r="CB27" i="3"/>
  <c r="CC27" i="3" s="1"/>
  <c r="AR27" i="3"/>
  <c r="BW26" i="3" l="1"/>
  <c r="BQ26" i="3"/>
  <c r="AS27" i="3"/>
  <c r="AT27" i="3"/>
  <c r="BV27" i="3" s="1"/>
  <c r="AV28" i="3"/>
  <c r="AU28" i="3" s="1"/>
  <c r="AR28" i="3"/>
  <c r="BW27" i="3" l="1"/>
  <c r="BQ27" i="3"/>
  <c r="AS28" i="3"/>
  <c r="AT28" i="3"/>
  <c r="BV28" i="3" s="1"/>
  <c r="AR29" i="3"/>
  <c r="AV29" i="3"/>
  <c r="AU29" i="3" s="1"/>
  <c r="BQ28" i="3" l="1"/>
  <c r="BW28" i="3"/>
  <c r="AS29" i="3"/>
  <c r="AT29" i="3"/>
  <c r="BV29" i="3" s="1"/>
  <c r="AR30" i="3"/>
  <c r="AV30" i="3"/>
  <c r="AU30" i="3" s="1"/>
  <c r="BQ29" i="3" l="1"/>
  <c r="BW29" i="3"/>
  <c r="AS30" i="3"/>
  <c r="AT30" i="3"/>
  <c r="BV30" i="3" s="1"/>
  <c r="AV31" i="3"/>
  <c r="AU31" i="3" s="1"/>
  <c r="AR31" i="3"/>
  <c r="BQ30" i="3" l="1"/>
  <c r="BW30" i="3"/>
  <c r="AS31" i="3"/>
  <c r="AT31" i="3"/>
  <c r="BV31" i="3" s="1"/>
  <c r="AR32" i="3"/>
  <c r="AV32" i="3"/>
  <c r="AU32" i="3" s="1"/>
  <c r="BQ31" i="3" l="1"/>
  <c r="BW31" i="3"/>
  <c r="AS32" i="3"/>
  <c r="AT32" i="3"/>
  <c r="BV32" i="3" s="1"/>
  <c r="AR33" i="3"/>
  <c r="AV33" i="3"/>
  <c r="AU33" i="3" s="1"/>
  <c r="BQ32" i="3" l="1"/>
  <c r="BW32" i="3"/>
  <c r="AS33" i="3"/>
  <c r="BS33" i="3" s="1"/>
  <c r="AT33" i="3"/>
  <c r="AR34" i="3"/>
  <c r="AV34" i="3"/>
  <c r="AU34" i="3" s="1"/>
  <c r="BV33" i="3" l="1"/>
  <c r="BR33" i="3"/>
  <c r="BW33" i="3"/>
  <c r="BQ33" i="3"/>
  <c r="AS34" i="3"/>
  <c r="BS34" i="3" s="1"/>
  <c r="AT34" i="3"/>
  <c r="AV35" i="3"/>
  <c r="AU35" i="3" s="1"/>
  <c r="AR35" i="3"/>
  <c r="BV34" i="3" l="1"/>
  <c r="BR34" i="3"/>
  <c r="BW34" i="3"/>
  <c r="BQ34" i="3"/>
  <c r="AS35" i="3"/>
  <c r="BS35" i="3" s="1"/>
  <c r="AT35" i="3"/>
  <c r="AR36" i="3"/>
  <c r="AV36" i="3"/>
  <c r="AU36" i="3" l="1"/>
  <c r="CC36" i="3"/>
  <c r="BV35" i="3"/>
  <c r="BR35" i="3"/>
  <c r="BW35" i="3"/>
  <c r="BQ35" i="3"/>
  <c r="AS36" i="3"/>
  <c r="BS36" i="3" s="1"/>
  <c r="AT36" i="3"/>
  <c r="AV37" i="3"/>
  <c r="AU37" i="3" s="1"/>
  <c r="AR37" i="3"/>
  <c r="BV36" i="3" l="1"/>
  <c r="BR36" i="3"/>
  <c r="BQ36" i="3"/>
  <c r="BW36" i="3"/>
  <c r="AS37" i="3"/>
  <c r="AT37" i="3"/>
  <c r="AV38" i="3"/>
  <c r="AU38" i="3" s="1"/>
  <c r="AR38" i="3"/>
  <c r="AS38" i="3" l="1"/>
  <c r="AT38" i="3"/>
  <c r="AV39" i="3"/>
  <c r="AU39" i="3" s="1"/>
  <c r="AR39" i="3"/>
  <c r="AS39" i="3" l="1"/>
  <c r="AT39" i="3"/>
  <c r="AV40" i="3"/>
  <c r="AU40" i="3" s="1"/>
  <c r="AR40" i="3"/>
  <c r="AS40" i="3" l="1"/>
  <c r="AT40" i="3"/>
  <c r="AR41" i="3"/>
  <c r="AV41" i="3"/>
  <c r="AU41" i="3" s="1"/>
  <c r="AS41" i="3" l="1"/>
  <c r="AT41" i="3"/>
  <c r="AV42" i="3"/>
  <c r="AU42" i="3" s="1"/>
  <c r="AR42" i="3"/>
  <c r="AS42" i="3" l="1"/>
  <c r="AT42" i="3"/>
  <c r="AV43" i="3"/>
  <c r="AU43" i="3" s="1"/>
  <c r="AR43" i="3"/>
  <c r="AS43" i="3" l="1"/>
  <c r="AT43" i="3"/>
  <c r="AV44" i="3"/>
  <c r="AU44" i="3" s="1"/>
  <c r="AR44" i="3"/>
  <c r="AS44" i="3" l="1"/>
  <c r="AT44" i="3"/>
  <c r="AV45" i="3"/>
  <c r="AU45" i="3" s="1"/>
  <c r="AR45" i="3"/>
  <c r="AS45" i="3" l="1"/>
  <c r="AT45" i="3"/>
  <c r="AV46" i="3"/>
  <c r="AU46" i="3" s="1"/>
  <c r="AR46" i="3"/>
  <c r="AS46" i="3" l="1"/>
  <c r="AT46" i="3"/>
  <c r="AR47" i="3"/>
  <c r="AV47" i="3"/>
  <c r="AU47" i="3" s="1"/>
  <c r="AS47" i="3" l="1"/>
  <c r="AT47" i="3"/>
  <c r="AV48" i="3"/>
  <c r="AU48" i="3" s="1"/>
  <c r="AR48" i="3"/>
  <c r="AS48" i="3" l="1"/>
  <c r="AT48" i="3"/>
  <c r="AV49" i="3"/>
  <c r="AU49" i="3" s="1"/>
  <c r="AR49" i="3"/>
  <c r="AS49" i="3" l="1"/>
  <c r="AT49" i="3"/>
  <c r="AR50" i="3"/>
  <c r="AV50" i="3"/>
  <c r="AU50" i="3" s="1"/>
  <c r="AS50" i="3" l="1"/>
  <c r="AT50" i="3"/>
  <c r="AV51" i="3"/>
  <c r="AU51" i="3" s="1"/>
  <c r="AR51" i="3"/>
  <c r="AS51" i="3" l="1"/>
  <c r="AT51" i="3"/>
  <c r="AV52" i="3"/>
  <c r="AU52" i="3" s="1"/>
  <c r="AR52" i="3"/>
  <c r="AS52" i="3" l="1"/>
  <c r="AT52" i="3"/>
  <c r="AV53" i="3"/>
  <c r="AU53" i="3" s="1"/>
  <c r="AR53" i="3"/>
  <c r="AS53" i="3" l="1"/>
  <c r="AT53" i="3"/>
  <c r="AR54" i="3"/>
  <c r="AV54" i="3"/>
  <c r="AU54" i="3" s="1"/>
  <c r="AS54" i="3" l="1"/>
  <c r="AT54" i="3"/>
  <c r="AV55" i="3"/>
  <c r="AU55" i="3" s="1"/>
  <c r="AR55" i="3"/>
  <c r="AS55" i="3" l="1"/>
  <c r="AT55" i="3"/>
  <c r="AR56" i="3"/>
  <c r="AV56" i="3"/>
  <c r="AU56" i="3" s="1"/>
  <c r="AS56" i="3" l="1"/>
  <c r="AT56" i="3"/>
  <c r="AR57" i="3"/>
  <c r="AV57" i="3"/>
  <c r="AU57" i="3" s="1"/>
  <c r="AS57" i="3" l="1"/>
  <c r="AT57" i="3"/>
  <c r="BV57" i="3" s="1"/>
  <c r="AR58" i="3"/>
  <c r="AV58" i="3"/>
  <c r="AU58" i="3" s="1"/>
  <c r="BQ57" i="3" l="1"/>
  <c r="BW57" i="3"/>
  <c r="AS58" i="3"/>
  <c r="AT58" i="3"/>
  <c r="BV58" i="3" s="1"/>
  <c r="AV59" i="3"/>
  <c r="AU59" i="3" s="1"/>
  <c r="AR59" i="3"/>
  <c r="BQ58" i="3" l="1"/>
  <c r="BW58" i="3"/>
  <c r="AS59" i="3"/>
  <c r="AT59" i="3"/>
  <c r="AV60" i="3"/>
  <c r="AU60" i="3" s="1"/>
  <c r="AR60" i="3"/>
  <c r="AS60" i="3" l="1"/>
  <c r="AT60" i="3"/>
  <c r="AR61" i="3"/>
  <c r="AV61" i="3"/>
  <c r="AU61" i="3" s="1"/>
  <c r="AS61" i="3" l="1"/>
  <c r="AT61" i="3"/>
  <c r="AV62" i="3"/>
  <c r="AU62" i="3" s="1"/>
  <c r="AR62" i="3"/>
  <c r="AS62" i="3" l="1"/>
  <c r="AT62" i="3"/>
  <c r="AV63" i="3"/>
  <c r="AU63" i="3" s="1"/>
  <c r="AR63" i="3"/>
  <c r="AS63" i="3" l="1"/>
  <c r="AT63" i="3"/>
  <c r="AV64" i="3"/>
  <c r="AU64" i="3" s="1"/>
  <c r="AR64" i="3"/>
  <c r="AS64" i="3" l="1"/>
  <c r="AT64" i="3"/>
  <c r="BV64" i="3" s="1"/>
  <c r="AR65" i="3"/>
  <c r="AV65" i="3"/>
  <c r="AU65" i="3" s="1"/>
  <c r="BW64" i="3" l="1"/>
  <c r="BQ64" i="3"/>
  <c r="AS65" i="3"/>
  <c r="AT65" i="3"/>
  <c r="AR66" i="3"/>
  <c r="AV66" i="3"/>
  <c r="AU66" i="3" s="1"/>
  <c r="AS66" i="3" l="1"/>
  <c r="AT66" i="3"/>
  <c r="AR67" i="3"/>
  <c r="AV67" i="3"/>
  <c r="AU67" i="3" s="1"/>
  <c r="AS67" i="3" l="1"/>
  <c r="AT67" i="3"/>
  <c r="AR68" i="3"/>
  <c r="AV68" i="3"/>
  <c r="AU68" i="3" s="1"/>
  <c r="AS68" i="3" l="1"/>
  <c r="AT68" i="3"/>
  <c r="AR69" i="3"/>
  <c r="AV69" i="3"/>
  <c r="AU69" i="3" s="1"/>
  <c r="AS69" i="3" l="1"/>
  <c r="AT69" i="3"/>
  <c r="AV70" i="3"/>
  <c r="AU70" i="3" s="1"/>
  <c r="AR70" i="3"/>
  <c r="AS70" i="3" l="1"/>
  <c r="AT70" i="3"/>
  <c r="AR71" i="3"/>
  <c r="AV71" i="3"/>
  <c r="AU71" i="3" s="1"/>
  <c r="AS71" i="3" l="1"/>
  <c r="AT71" i="3"/>
  <c r="AR72" i="3"/>
  <c r="AV72" i="3"/>
  <c r="AU72" i="3" s="1"/>
  <c r="AS72" i="3" l="1"/>
  <c r="AT72" i="3"/>
  <c r="AR73" i="3"/>
  <c r="AV73" i="3"/>
  <c r="AU73" i="3" s="1"/>
  <c r="AS73" i="3" l="1"/>
  <c r="AT73" i="3"/>
  <c r="AR74" i="3"/>
  <c r="AV74" i="3"/>
  <c r="AU74" i="3" s="1"/>
  <c r="AS74" i="3" l="1"/>
  <c r="AT74" i="3"/>
  <c r="AV75" i="3"/>
  <c r="AU75" i="3" s="1"/>
  <c r="AR75" i="3"/>
  <c r="AS75" i="3" l="1"/>
  <c r="AT75" i="3"/>
  <c r="AR76" i="3"/>
  <c r="AV76" i="3"/>
  <c r="AU76" i="3" s="1"/>
  <c r="AS76" i="3" l="1"/>
  <c r="AT76" i="3"/>
  <c r="AR77" i="3"/>
  <c r="AV77" i="3"/>
  <c r="AU77" i="3" s="1"/>
  <c r="AS77" i="3" l="1"/>
  <c r="AT77" i="3"/>
  <c r="AR78" i="3"/>
  <c r="AV78" i="3"/>
  <c r="AU78" i="3" s="1"/>
  <c r="AS78" i="3" l="1"/>
  <c r="AT78" i="3"/>
  <c r="AV79" i="3"/>
  <c r="AU79" i="3" s="1"/>
  <c r="AR79" i="3"/>
  <c r="AS79" i="3" l="1"/>
  <c r="AT79" i="3"/>
  <c r="AV80" i="3"/>
  <c r="AU80" i="3" s="1"/>
  <c r="AR80" i="3"/>
  <c r="AS80" i="3" l="1"/>
  <c r="AT80" i="3"/>
  <c r="AR81" i="3"/>
  <c r="AV81" i="3"/>
  <c r="AU81" i="3" s="1"/>
  <c r="AS81" i="3" l="1"/>
  <c r="AT81" i="3"/>
  <c r="AR82" i="3"/>
  <c r="AV82" i="3"/>
  <c r="AU82" i="3" s="1"/>
  <c r="AS82" i="3" l="1"/>
  <c r="AT82" i="3"/>
  <c r="AV83" i="3"/>
  <c r="AU83" i="3" s="1"/>
  <c r="AR83" i="3"/>
  <c r="AS83" i="3" l="1"/>
  <c r="AT83" i="3"/>
  <c r="AR84" i="3"/>
  <c r="AV84" i="3"/>
  <c r="AU84" i="3" s="1"/>
  <c r="AS84" i="3" l="1"/>
  <c r="AT84" i="3"/>
  <c r="AR85" i="3"/>
  <c r="AV85" i="3"/>
  <c r="AU85" i="3" s="1"/>
  <c r="AS85" i="3" l="1"/>
  <c r="AT85" i="3"/>
  <c r="AR86" i="3"/>
  <c r="AV86" i="3"/>
  <c r="AU86" i="3" s="1"/>
  <c r="AS86" i="3" l="1"/>
  <c r="AT86" i="3"/>
  <c r="AR87" i="3"/>
  <c r="AV87" i="3"/>
  <c r="AU87" i="3" s="1"/>
  <c r="AS87" i="3" l="1"/>
  <c r="AT87" i="3"/>
  <c r="AV88" i="3"/>
  <c r="AU88" i="3" s="1"/>
  <c r="AR88" i="3"/>
  <c r="AS88" i="3" l="1"/>
  <c r="AT88" i="3"/>
  <c r="AR89" i="3"/>
  <c r="AV89" i="3"/>
  <c r="AU89" i="3" s="1"/>
  <c r="AS89" i="3" l="1"/>
  <c r="AT89" i="3"/>
  <c r="AV90" i="3"/>
  <c r="AU90" i="3" s="1"/>
  <c r="AR90" i="3"/>
  <c r="AS90" i="3" l="1"/>
  <c r="AT90" i="3"/>
  <c r="AV91" i="3"/>
  <c r="AU91" i="3" s="1"/>
  <c r="AR91" i="3"/>
  <c r="AS91" i="3" l="1"/>
  <c r="AT91" i="3"/>
  <c r="AR92" i="3"/>
  <c r="AV92" i="3"/>
  <c r="AU92" i="3" s="1"/>
  <c r="AS92" i="3" l="1"/>
  <c r="AT92" i="3"/>
  <c r="BV92" i="3" s="1"/>
  <c r="AR93" i="3"/>
  <c r="AV93" i="3"/>
  <c r="AU93" i="3" s="1"/>
  <c r="BW92" i="3" l="1"/>
  <c r="BQ92" i="3"/>
  <c r="AS93" i="3"/>
  <c r="AT93" i="3"/>
  <c r="AV94" i="3"/>
  <c r="AU94" i="3" s="1"/>
  <c r="AR94" i="3"/>
  <c r="AS94" i="3" l="1"/>
  <c r="AT94" i="3"/>
  <c r="AR95" i="3"/>
  <c r="AV95" i="3"/>
  <c r="AU95" i="3" s="1"/>
  <c r="AS95" i="3" l="1"/>
  <c r="AT95" i="3"/>
  <c r="AV96" i="3"/>
  <c r="AU96" i="3" s="1"/>
  <c r="AR96" i="3"/>
  <c r="AS96" i="3" l="1"/>
  <c r="AT96" i="3"/>
  <c r="AR97" i="3"/>
  <c r="AV97" i="3"/>
  <c r="AU97" i="3" s="1"/>
  <c r="AS97" i="3" l="1"/>
  <c r="AT97" i="3"/>
  <c r="AR98" i="3"/>
  <c r="AV98" i="3"/>
  <c r="AU98" i="3" s="1"/>
  <c r="AS98" i="3" l="1"/>
  <c r="AT98" i="3"/>
  <c r="AV99" i="3"/>
  <c r="AU99" i="3" s="1"/>
  <c r="AR99" i="3"/>
  <c r="AS99" i="3" l="1"/>
  <c r="AT99" i="3"/>
  <c r="AR100" i="3"/>
  <c r="AV100" i="3"/>
  <c r="AU100" i="3" s="1"/>
  <c r="AS100" i="3" l="1"/>
  <c r="AT100" i="3"/>
  <c r="AV101" i="3"/>
  <c r="AU101" i="3" s="1"/>
  <c r="AR101" i="3"/>
  <c r="AS101" i="3" l="1"/>
  <c r="AT101" i="3"/>
  <c r="AR102" i="3"/>
  <c r="AV102" i="3"/>
  <c r="AU102" i="3" s="1"/>
  <c r="AS102" i="3" l="1"/>
  <c r="AT102" i="3"/>
  <c r="AV103" i="3"/>
  <c r="AU103" i="3" s="1"/>
  <c r="AR103" i="3"/>
  <c r="AS103" i="3" l="1"/>
  <c r="AT103" i="3"/>
  <c r="AR104" i="3"/>
  <c r="AV104" i="3"/>
  <c r="AU104" i="3" s="1"/>
  <c r="AS104" i="3" l="1"/>
  <c r="AT104" i="3"/>
  <c r="AR105" i="3"/>
  <c r="AV105" i="3"/>
  <c r="AU105" i="3" s="1"/>
  <c r="AS105" i="3" l="1"/>
  <c r="AT105" i="3"/>
  <c r="AR106" i="3"/>
  <c r="AV106" i="3"/>
  <c r="AU106" i="3" s="1"/>
  <c r="AS106" i="3" l="1"/>
  <c r="AT106" i="3"/>
  <c r="BV106" i="3" s="1"/>
  <c r="AV107" i="3"/>
  <c r="AU107" i="3" s="1"/>
  <c r="AR107" i="3"/>
  <c r="BW106" i="3" l="1"/>
  <c r="BQ106" i="3"/>
  <c r="AS107" i="3"/>
  <c r="AT107" i="3"/>
  <c r="AV108" i="3"/>
  <c r="AU108" i="3" s="1"/>
  <c r="AR108" i="3"/>
  <c r="AS108" i="3" l="1"/>
  <c r="AT108" i="3"/>
  <c r="AV109" i="3"/>
  <c r="AU109" i="3" s="1"/>
  <c r="AR109" i="3"/>
  <c r="AS109" i="3" l="1"/>
  <c r="AT109" i="3"/>
  <c r="AR110" i="3"/>
  <c r="AV110" i="3"/>
  <c r="AU110" i="3" s="1"/>
  <c r="AS110" i="3" l="1"/>
  <c r="AT110" i="3"/>
  <c r="AR111" i="3"/>
  <c r="AV111" i="3"/>
  <c r="AU111" i="3" s="1"/>
  <c r="AS111" i="3" l="1"/>
  <c r="AT111" i="3"/>
  <c r="AV112" i="3"/>
  <c r="AU112" i="3" s="1"/>
  <c r="AR112" i="3"/>
  <c r="AS112" i="3" l="1"/>
  <c r="AT112" i="3"/>
  <c r="AR113" i="3"/>
  <c r="AV113" i="3"/>
  <c r="AU113" i="3" s="1"/>
  <c r="AS113" i="3" l="1"/>
  <c r="AT113" i="3"/>
  <c r="AV114" i="3"/>
  <c r="AU114" i="3" s="1"/>
  <c r="AR114" i="3"/>
  <c r="AS114" i="3" l="1"/>
  <c r="AT114" i="3"/>
  <c r="AV115" i="3"/>
  <c r="AU115" i="3" s="1"/>
  <c r="AR115" i="3"/>
  <c r="AS115" i="3" l="1"/>
  <c r="AT115" i="3"/>
  <c r="AV116" i="3"/>
  <c r="AU116" i="3" s="1"/>
  <c r="AR116" i="3"/>
  <c r="AS116" i="3" l="1"/>
  <c r="AT116" i="3"/>
  <c r="AR117" i="3"/>
  <c r="AV117" i="3"/>
  <c r="AU117" i="3" s="1"/>
  <c r="AS117" i="3" l="1"/>
  <c r="AT117" i="3"/>
  <c r="AR118" i="3"/>
  <c r="AV118" i="3"/>
  <c r="AU118" i="3" s="1"/>
  <c r="AS118" i="3" l="1"/>
  <c r="AT118" i="3"/>
  <c r="AR119" i="3"/>
  <c r="AV119" i="3"/>
  <c r="AU119" i="3" s="1"/>
  <c r="AS119" i="3" l="1"/>
  <c r="AT119" i="3"/>
  <c r="AR120" i="3"/>
  <c r="AV120" i="3"/>
  <c r="AU120" i="3" s="1"/>
  <c r="AC2" i="3"/>
  <c r="Z4" i="3" s="1"/>
  <c r="AS120" i="3" l="1"/>
  <c r="AT120" i="3"/>
  <c r="BV120" i="3" s="1"/>
  <c r="G2" i="3"/>
  <c r="BQ120" i="3" l="1"/>
  <c r="BW120" i="3"/>
  <c r="G3" i="3"/>
  <c r="I46" i="4" s="1"/>
  <c r="H46" i="4" s="1"/>
  <c r="I44" i="4"/>
  <c r="H44" i="4" s="1"/>
  <c r="G4" i="3" l="1"/>
  <c r="I48" i="4" s="1"/>
  <c r="H48" i="4" s="1"/>
  <c r="G5" i="3" l="1"/>
  <c r="I50" i="4" s="1"/>
  <c r="H50" i="4" s="1"/>
  <c r="G6" i="3" l="1"/>
  <c r="I52" i="4" s="1"/>
  <c r="H52" i="4" s="1"/>
</calcChain>
</file>

<file path=xl/sharedStrings.xml><?xml version="1.0" encoding="utf-8"?>
<sst xmlns="http://schemas.openxmlformats.org/spreadsheetml/2006/main" count="272" uniqueCount="235">
  <si>
    <t>SPC XmR tool: versions</t>
  </si>
  <si>
    <r>
      <t xml:space="preserve">For queries and feedback, please email </t>
    </r>
    <r>
      <rPr>
        <b/>
        <sz val="10"/>
        <color rgb="FF0070C0"/>
        <rFont val="Arial"/>
        <family val="2"/>
      </rPr>
      <t>nhsi.improvementanalyticsteam@nhs.net</t>
    </r>
    <r>
      <rPr>
        <b/>
        <sz val="10"/>
        <color theme="1"/>
        <rFont val="Arial"/>
        <family val="2"/>
      </rPr>
      <t xml:space="preserve"> and quote the tool name and version number</t>
    </r>
  </si>
  <si>
    <t>Version number</t>
  </si>
  <si>
    <t>Date</t>
  </si>
  <si>
    <t>Update comments</t>
  </si>
  <si>
    <t>V1.0</t>
  </si>
  <si>
    <t>V2.0</t>
  </si>
  <si>
    <t>V3.0</t>
  </si>
  <si>
    <t>V4.0</t>
  </si>
  <si>
    <r>
      <rPr>
        <b/>
        <sz val="11"/>
        <color theme="1"/>
        <rFont val="Arial"/>
        <family val="2"/>
      </rPr>
      <t>*new functions added</t>
    </r>
    <r>
      <rPr>
        <sz val="11"/>
        <color theme="1"/>
        <rFont val="Arial"/>
        <family val="2"/>
      </rPr>
      <t xml:space="preserve">
- additional duration option added (fortnightly and 4 weekly)
- Neither purple icon
- amendment to the 2 out of 3 rule (all 3 data points that are included within the rule are required to be on the same side of the mean beyond 2 sigma and within 3 sigma limits)
</t>
    </r>
  </si>
  <si>
    <t>V4.1</t>
  </si>
  <si>
    <r>
      <rPr>
        <b/>
        <sz val="11"/>
        <color theme="1"/>
        <rFont val="Arial"/>
        <family val="2"/>
      </rPr>
      <t>* new function added</t>
    </r>
    <r>
      <rPr>
        <sz val="11"/>
        <color theme="1"/>
        <rFont val="Arial"/>
        <family val="2"/>
      </rPr>
      <t xml:space="preserve">
- choice to set shift and trend rule to 6 or 7</t>
    </r>
  </si>
  <si>
    <t>v4.2</t>
  </si>
  <si>
    <r>
      <rPr>
        <b/>
        <sz val="11"/>
        <color theme="1"/>
        <rFont val="Arial"/>
        <family val="2"/>
      </rPr>
      <t>*new function added</t>
    </r>
    <r>
      <rPr>
        <sz val="11"/>
        <color theme="1"/>
        <rFont val="Arial"/>
        <family val="2"/>
      </rPr>
      <t xml:space="preserve">
- data type format for TIME </t>
    </r>
  </si>
  <si>
    <t>v4.3</t>
  </si>
  <si>
    <t>First point of trend highlighted</t>
  </si>
  <si>
    <t>SPC XmR tool</t>
  </si>
  <si>
    <t>Instructions</t>
  </si>
  <si>
    <t>Set-up</t>
  </si>
  <si>
    <t>1)</t>
  </si>
  <si>
    <r>
      <t xml:space="preserve">Save your file using the </t>
    </r>
    <r>
      <rPr>
        <b/>
        <sz val="18"/>
        <color theme="1"/>
        <rFont val="Arial"/>
        <family val="2"/>
      </rPr>
      <t>save as</t>
    </r>
    <r>
      <rPr>
        <sz val="12"/>
        <color theme="1"/>
        <rFont val="Arial"/>
        <family val="2"/>
      </rPr>
      <t xml:space="preserve"> function under the file tab on your computer.</t>
    </r>
  </si>
  <si>
    <t>2)</t>
  </si>
  <si>
    <t>Enter your organisation's name.</t>
  </si>
  <si>
    <t>3)</t>
  </si>
  <si>
    <t>Enter your team's or unit's name.</t>
  </si>
  <si>
    <t>4)</t>
  </si>
  <si>
    <t>Enter what you are measuring (patients, falls, etc).</t>
  </si>
  <si>
    <t>5)</t>
  </si>
  <si>
    <t>Enter a maximum theoretical value (as an error check- optional).</t>
  </si>
  <si>
    <t>6)</t>
  </si>
  <si>
    <t>Enter the start date.</t>
  </si>
  <si>
    <t>7)</t>
  </si>
  <si>
    <t>Choose days, weeks or months for your data frequency</t>
  </si>
  <si>
    <t>8)</t>
  </si>
  <si>
    <t>Choose the duration of your projectin days weeks or months.</t>
  </si>
  <si>
    <t>9)</t>
  </si>
  <si>
    <t xml:space="preserve">You can change the date format of the horizontal axis from dd/mm/yy to mm yy . </t>
  </si>
  <si>
    <r>
      <rPr>
        <sz val="12"/>
        <color theme="1"/>
        <rFont val="Arial"/>
        <family val="2"/>
      </rPr>
      <t xml:space="preserve">Choose from the drop down list, then click the  </t>
    </r>
    <r>
      <rPr>
        <b/>
        <sz val="12"/>
        <color theme="1"/>
        <rFont val="Arial"/>
        <family val="2"/>
      </rPr>
      <t>'change axis'</t>
    </r>
    <r>
      <rPr>
        <sz val="12"/>
        <color theme="1"/>
        <rFont val="Arial"/>
        <family val="2"/>
      </rPr>
      <t xml:space="preserve"> button.</t>
    </r>
  </si>
  <si>
    <t>10)</t>
  </si>
  <si>
    <t>You can change the vertical axis units and format. Enter the highest and lowest values you want to display,</t>
  </si>
  <si>
    <r>
      <t xml:space="preserve">and the type of axis you want to use (integer, decimal or percentage) and click the </t>
    </r>
    <r>
      <rPr>
        <b/>
        <sz val="12"/>
        <color theme="1"/>
        <rFont val="Arial"/>
        <family val="2"/>
      </rPr>
      <t>'change axis'</t>
    </r>
    <r>
      <rPr>
        <sz val="12"/>
        <color theme="1"/>
        <rFont val="Arial"/>
        <family val="2"/>
      </rPr>
      <t xml:space="preserve"> button</t>
    </r>
  </si>
  <si>
    <t>11)</t>
  </si>
  <si>
    <t>If you are using a baseline, specify the period (between 12 and 20).</t>
  </si>
  <si>
    <t>You can also do this by selecting an intervention date at the end of your baseline period.</t>
  </si>
  <si>
    <t>Daily use</t>
  </si>
  <si>
    <t>Enter your data against the correct date in the yellow and green cells.</t>
  </si>
  <si>
    <r>
      <t xml:space="preserve">Save your data each day by clicking the red </t>
    </r>
    <r>
      <rPr>
        <b/>
        <sz val="12"/>
        <color theme="1"/>
        <rFont val="Arial"/>
        <family val="2"/>
      </rPr>
      <t>SAVE</t>
    </r>
    <r>
      <rPr>
        <sz val="12"/>
        <color theme="1"/>
        <rFont val="Arial"/>
        <family val="2"/>
      </rPr>
      <t xml:space="preserve"> button.</t>
    </r>
  </si>
  <si>
    <t>Statistical process control</t>
  </si>
  <si>
    <t>An SPC chart is a plot of data over time. It allows you to distinguish between common and special cause</t>
  </si>
  <si>
    <t>variation. It includes a mean and two process limits which are both used in the statistical interpretation of data.</t>
  </si>
  <si>
    <t xml:space="preserve">To help you interpret the data a number of rules can be applied. </t>
  </si>
  <si>
    <t>The rules</t>
  </si>
  <si>
    <t>Any single point  outside the process limits.</t>
  </si>
  <si>
    <t xml:space="preserve">2) </t>
  </si>
  <si>
    <t xml:space="preserve">A run of 7 points above or below the mean (a  shift), or a run of 7 points all consecutively ascending </t>
  </si>
  <si>
    <t>or descending (a trend).</t>
  </si>
  <si>
    <t xml:space="preserve">3) </t>
  </si>
  <si>
    <t xml:space="preserve">2 out of 3 points within 1 sigam of the upper or lower control limit </t>
  </si>
  <si>
    <t xml:space="preserve">4) </t>
  </si>
  <si>
    <t xml:space="preserve">All these rules are aids to interpretation but still require intelligent examination of the data. </t>
  </si>
  <si>
    <t>This tool highlights when a rule has been broken and highlights whether this is improvement or deterioration</t>
  </si>
  <si>
    <t>If you change in your process and observe a persistent shift in your data, it may be appropriate to change the</t>
  </si>
  <si>
    <t>process limits.  A process limit change can be added if the observed change is sustained for a longer period not just</t>
  </si>
  <si>
    <t xml:space="preserve">7 points. You should try and find out the cause of the process change before recalculating the limits and annotate this </t>
  </si>
  <si>
    <t>on the chart. Be very cautions if you do not know what changed the process.</t>
  </si>
  <si>
    <t xml:space="preserve">
Icon key</t>
  </si>
  <si>
    <t>Statistical Process Control (XmR) tool</t>
  </si>
  <si>
    <t>Target</t>
  </si>
  <si>
    <t>Chart title</t>
  </si>
  <si>
    <t>Maximum number</t>
  </si>
  <si>
    <t>Yes</t>
  </si>
  <si>
    <t>Days</t>
  </si>
  <si>
    <t>Integer</t>
  </si>
  <si>
    <t>dd/mm/yy</t>
  </si>
  <si>
    <t xml:space="preserve">Vertical </t>
  </si>
  <si>
    <t>High is good</t>
  </si>
  <si>
    <t>Team/unit name</t>
  </si>
  <si>
    <t>Start date</t>
  </si>
  <si>
    <t>Weeks</t>
  </si>
  <si>
    <t>No</t>
  </si>
  <si>
    <t>Decimal</t>
  </si>
  <si>
    <t>mmm yy</t>
  </si>
  <si>
    <t>Horizontal</t>
  </si>
  <si>
    <t>Low is good</t>
  </si>
  <si>
    <t>Your measure</t>
  </si>
  <si>
    <t>Planned duration</t>
  </si>
  <si>
    <t>Months</t>
  </si>
  <si>
    <t>Set baseline</t>
  </si>
  <si>
    <t>2 Weeks</t>
  </si>
  <si>
    <t>Percentage</t>
  </si>
  <si>
    <t>Neither</t>
  </si>
  <si>
    <t>What does improvement look like?</t>
  </si>
  <si>
    <t>(days, weeks, months)</t>
  </si>
  <si>
    <t>(choose baseline period 12 - 20*)</t>
  </si>
  <si>
    <t>4 Weeks</t>
  </si>
  <si>
    <t>Time</t>
  </si>
  <si>
    <t>hh:mm:ss</t>
  </si>
  <si>
    <t>Quarters</t>
  </si>
  <si>
    <t>Set vertical axis</t>
  </si>
  <si>
    <t>* see instruction sheet point 9</t>
  </si>
  <si>
    <t>min value</t>
  </si>
  <si>
    <t>max value</t>
  </si>
  <si>
    <t>number format</t>
  </si>
  <si>
    <t>date format</t>
  </si>
  <si>
    <r>
      <t xml:space="preserve">Interventions annotation date
</t>
    </r>
    <r>
      <rPr>
        <sz val="11"/>
        <color theme="1"/>
        <rFont val="Arial"/>
        <family val="2"/>
      </rPr>
      <t>enter a date and select comment</t>
    </r>
  </si>
  <si>
    <r>
      <rPr>
        <b/>
        <sz val="12"/>
        <color theme="1"/>
        <rFont val="Arial"/>
        <family val="2"/>
      </rPr>
      <t>Recalculating the process limits</t>
    </r>
    <r>
      <rPr>
        <sz val="11"/>
        <color theme="1"/>
        <rFont val="Arial"/>
        <family val="2"/>
      </rPr>
      <t xml:space="preserve">
enter a date and select comment</t>
    </r>
  </si>
  <si>
    <t>Summary statistics</t>
  </si>
  <si>
    <t>Data observations</t>
  </si>
  <si>
    <t xml:space="preserve">Mean observation - </t>
  </si>
  <si>
    <t xml:space="preserve">Average moving range - </t>
  </si>
  <si>
    <t>Three sigma - 3σ</t>
  </si>
  <si>
    <t>Upper moving range Limit</t>
  </si>
  <si>
    <t>Please note annotation rotation macro may not work in earlier versions of excel. To rotate annotations unlock tool "SPC" and rotate manually</t>
  </si>
  <si>
    <t>Turn off annotation</t>
  </si>
  <si>
    <t>Annotation orientation</t>
  </si>
  <si>
    <t>Change annotation orientation</t>
  </si>
  <si>
    <t>This type of chart (SPC) allows you to identify statistically significant changes in data. The dotted lines (process limits) represent the expected range for data points if variation is within expected limits - that is, normal. You can aply a number of rules to identify when the process is not in control - that is, special variation.</t>
  </si>
  <si>
    <t>Points &gt;&lt;3 sigma</t>
  </si>
  <si>
    <t>Runs above mean</t>
  </si>
  <si>
    <t>Runs Below mean</t>
  </si>
  <si>
    <t>Trend up</t>
  </si>
  <si>
    <t>Trend Down</t>
  </si>
  <si>
    <t>Points above #Moving Range</t>
  </si>
  <si>
    <t>Points outside Mean+-Sigma</t>
  </si>
  <si>
    <t>correction</t>
  </si>
  <si>
    <t>how many above</t>
  </si>
  <si>
    <t>how many points</t>
  </si>
  <si>
    <t>Rows of data</t>
  </si>
  <si>
    <t>how many below</t>
  </si>
  <si>
    <t>Proportion</t>
  </si>
  <si>
    <t>Recalculate 1</t>
  </si>
  <si>
    <t>Intervention1</t>
  </si>
  <si>
    <t>Intervention2</t>
  </si>
  <si>
    <t>Intervention3</t>
  </si>
  <si>
    <t>Intervention4</t>
  </si>
  <si>
    <t>Intervention5</t>
  </si>
  <si>
    <t>Recalculate limits</t>
  </si>
  <si>
    <t>ICONS</t>
  </si>
  <si>
    <t>Recalculate 2</t>
  </si>
  <si>
    <t>Single point</t>
  </si>
  <si>
    <t>Shift</t>
  </si>
  <si>
    <t>Trend</t>
  </si>
  <si>
    <t>mR</t>
  </si>
  <si>
    <t>Rule 4</t>
  </si>
  <si>
    <t>Direction</t>
  </si>
  <si>
    <t>position</t>
  </si>
  <si>
    <t>Recalculate 3</t>
  </si>
  <si>
    <t>2 of 3</t>
  </si>
  <si>
    <t>Annotation</t>
  </si>
  <si>
    <t>Recalculate 4</t>
  </si>
  <si>
    <t>Difference</t>
  </si>
  <si>
    <t>Sigma</t>
  </si>
  <si>
    <t>&gt; 3</t>
  </si>
  <si>
    <t xml:space="preserve">&lt; 3 </t>
  </si>
  <si>
    <t>Weekday</t>
  </si>
  <si>
    <t>High Good</t>
  </si>
  <si>
    <t>Low good</t>
  </si>
  <si>
    <t>Pass Fail</t>
  </si>
  <si>
    <t>Tally</t>
  </si>
  <si>
    <t>Step marker</t>
  </si>
  <si>
    <t>Mean</t>
  </si>
  <si>
    <t>UCL</t>
  </si>
  <si>
    <t>LCL</t>
  </si>
  <si>
    <t>Tally0 - for calculating averages</t>
  </si>
  <si>
    <t>For. Roll avg</t>
  </si>
  <si>
    <t>Cumul. Moving Avg.</t>
  </si>
  <si>
    <t>2.66* MR</t>
  </si>
  <si>
    <t>3.27*MR</t>
  </si>
  <si>
    <t>Count</t>
  </si>
  <si>
    <t>7 points &gt; mean</t>
  </si>
  <si>
    <t>7 points &lt; mean</t>
  </si>
  <si>
    <t>2/3 (above below mean)</t>
  </si>
  <si>
    <t>2 out of 3 low</t>
  </si>
  <si>
    <t>2 out of 3 high</t>
  </si>
  <si>
    <t>Moving Range</t>
  </si>
  <si>
    <t>&gt; Mean+Sigma</t>
  </si>
  <si>
    <t>&lt; Mean-Sigma</t>
  </si>
  <si>
    <t>Plot series High</t>
  </si>
  <si>
    <t>Plot seriesLow</t>
  </si>
  <si>
    <t>special cause concern</t>
  </si>
  <si>
    <t>special cause Improvement</t>
  </si>
  <si>
    <t>special cause neither</t>
  </si>
  <si>
    <t>Special cause flag</t>
  </si>
  <si>
    <t>Special cause markers</t>
  </si>
  <si>
    <t>CC</t>
  </si>
  <si>
    <t>Sc_imp</t>
  </si>
  <si>
    <t>SC_concern</t>
  </si>
  <si>
    <t>Special cause up</t>
  </si>
  <si>
    <t>Neither_UP</t>
  </si>
  <si>
    <t>Special cause down</t>
  </si>
  <si>
    <t>Neither_DOWN</t>
  </si>
  <si>
    <t>Pass fail marker</t>
  </si>
  <si>
    <t>Pass</t>
  </si>
  <si>
    <t>Fail</t>
  </si>
  <si>
    <t>Flip Flop</t>
  </si>
  <si>
    <t>For summary data</t>
  </si>
  <si>
    <t>Version 4.3</t>
  </si>
  <si>
    <t>Points for significance</t>
  </si>
  <si>
    <t xml:space="preserve"> (shift and trend)</t>
  </si>
  <si>
    <t>Icon height</t>
  </si>
  <si>
    <t xml:space="preserve">If there is a large change in the moving range (greater that 3.27 * av moving range) </t>
  </si>
  <si>
    <t>this will be shown on the moving range chart only.</t>
  </si>
  <si>
    <t>Difference mR for plot</t>
  </si>
  <si>
    <t>Icon height functionality added</t>
  </si>
  <si>
    <t>mR chat instructions ammended</t>
  </si>
  <si>
    <t>Can now handle missing data</t>
  </si>
  <si>
    <t>v4.6</t>
  </si>
  <si>
    <t>Please check and ensure you are using the most recent version of the tool</t>
  </si>
  <si>
    <t>THIS IS VERSION 4.6</t>
  </si>
  <si>
    <t xml:space="preserve">MONTHS OLD: </t>
  </si>
  <si>
    <t>LATEST VERSIONS OF THE TOOLS ARE ONLY RELEASED ON OUR FUTURE NHS WORKSPACE</t>
  </si>
  <si>
    <t xml:space="preserve">RELEASED: </t>
  </si>
  <si>
    <t>- Added date type formate for time</t>
  </si>
  <si>
    <t>- Added icon height functionality</t>
  </si>
  <si>
    <t>- Added duration options</t>
  </si>
  <si>
    <t>- Added 6 or 7 points of significance</t>
  </si>
  <si>
    <t>- Added first point of trend highlight</t>
  </si>
  <si>
    <t>- Added colour purple</t>
  </si>
  <si>
    <t>- Updated 2 of 3 rule</t>
  </si>
  <si>
    <t>- Updated mR chart instructions</t>
  </si>
  <si>
    <t>- Can now handle missing data</t>
  </si>
  <si>
    <t>Version</t>
  </si>
  <si>
    <t>VERSION LOG</t>
  </si>
  <si>
    <t>v1.0</t>
  </si>
  <si>
    <t>v2.0</t>
  </si>
  <si>
    <t>v3.0</t>
  </si>
  <si>
    <t>v4.0</t>
  </si>
  <si>
    <t>v4.1</t>
  </si>
  <si>
    <t>Changes Made</t>
  </si>
  <si>
    <t>CLICK HERE TO VISIT FUTURE WORKSPACE</t>
  </si>
  <si>
    <t>Lewis Hamilton Race Positions</t>
  </si>
  <si>
    <t>Mercedes</t>
  </si>
  <si>
    <t>Race position</t>
  </si>
  <si>
    <t>Lewis had covid</t>
  </si>
  <si>
    <t>Crashed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</si>
</sst>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mmm\ yy"/>
  </numFmts>
  <fonts count="35" x14ac:knownFonts="1">
    <font>
      <sz val="11"/>
      <color theme="1"/>
      <name val="Calibri"/>
      <family val="2"/>
      <scheme val="minor"/>
    </font>
    <font>
      <sz val="8"/>
      <color theme="1"/>
      <name val="Calibri"/>
      <family val="2"/>
      <scheme val="minor"/>
    </font>
    <font>
      <b/>
      <sz val="11"/>
      <color theme="1"/>
      <name val="Calibri"/>
      <family val="2"/>
      <scheme val="minor"/>
    </font>
    <font>
      <sz val="18"/>
      <color theme="1"/>
      <name val="Calibri"/>
      <family val="2"/>
    </font>
    <font>
      <sz val="11"/>
      <color rgb="FF1F497D"/>
      <name val="Calibri"/>
      <family val="2"/>
      <scheme val="minor"/>
    </font>
    <font>
      <sz val="11"/>
      <color theme="1"/>
      <name val="Arial"/>
      <family val="2"/>
    </font>
    <font>
      <sz val="8"/>
      <color theme="1"/>
      <name val="Arial"/>
      <family val="2"/>
    </font>
    <font>
      <b/>
      <sz val="24"/>
      <color theme="0"/>
      <name val="Arial"/>
      <family val="2"/>
    </font>
    <font>
      <sz val="13"/>
      <color theme="1"/>
      <name val="Arial"/>
      <family val="2"/>
    </font>
    <font>
      <sz val="11"/>
      <color theme="0"/>
      <name val="Arial"/>
      <family val="2"/>
    </font>
    <font>
      <sz val="16"/>
      <color theme="1"/>
      <name val="Arial"/>
      <family val="2"/>
    </font>
    <font>
      <sz val="14"/>
      <color theme="1"/>
      <name val="Arial"/>
      <family val="2"/>
    </font>
    <font>
      <sz val="10"/>
      <color theme="1"/>
      <name val="Arial"/>
      <family val="2"/>
    </font>
    <font>
      <b/>
      <sz val="16"/>
      <color theme="1"/>
      <name val="Arial"/>
      <family val="2"/>
    </font>
    <font>
      <sz val="11"/>
      <color rgb="FF00B0F0"/>
      <name val="Arial"/>
      <family val="2"/>
    </font>
    <font>
      <sz val="12"/>
      <color theme="1"/>
      <name val="Arial"/>
      <family val="2"/>
    </font>
    <font>
      <sz val="9"/>
      <color rgb="FFFF0000"/>
      <name val="Arial"/>
      <family val="2"/>
    </font>
    <font>
      <b/>
      <sz val="12"/>
      <color theme="1"/>
      <name val="Arial"/>
      <family val="2"/>
    </font>
    <font>
      <sz val="10"/>
      <color theme="0"/>
      <name val="Arial"/>
      <family val="2"/>
    </font>
    <font>
      <sz val="14"/>
      <color theme="1"/>
      <name val="Calibri"/>
      <family val="2"/>
      <scheme val="minor"/>
    </font>
    <font>
      <b/>
      <sz val="11"/>
      <color theme="1"/>
      <name val="Arial"/>
      <family val="2"/>
    </font>
    <font>
      <b/>
      <sz val="18"/>
      <color theme="1"/>
      <name val="Arial"/>
      <family val="2"/>
    </font>
    <font>
      <sz val="20"/>
      <color rgb="FFFF0000"/>
      <name val="Arial"/>
      <family val="2"/>
    </font>
    <font>
      <sz val="10"/>
      <color rgb="FFFF0000"/>
      <name val="Arial"/>
      <family val="2"/>
    </font>
    <font>
      <sz val="8"/>
      <name val="Calibri"/>
      <family val="2"/>
      <scheme val="minor"/>
    </font>
    <font>
      <b/>
      <sz val="14"/>
      <color theme="1"/>
      <name val="Calibri"/>
      <family val="2"/>
      <scheme val="minor"/>
    </font>
    <font>
      <b/>
      <sz val="9"/>
      <color theme="1"/>
      <name val="Arial"/>
      <family val="2"/>
    </font>
    <font>
      <b/>
      <sz val="10"/>
      <color theme="1"/>
      <name val="Calibri"/>
      <family val="2"/>
      <scheme val="minor"/>
    </font>
    <font>
      <b/>
      <sz val="10"/>
      <color theme="1"/>
      <name val="Arial"/>
      <family val="2"/>
    </font>
    <font>
      <sz val="28"/>
      <color rgb="FF0070C0"/>
      <name val="Arial"/>
      <family val="2"/>
    </font>
    <font>
      <b/>
      <sz val="11"/>
      <color rgb="FF0070C0"/>
      <name val="Arial"/>
      <family val="2"/>
    </font>
    <font>
      <b/>
      <sz val="10"/>
      <color rgb="FF0070C0"/>
      <name val="Arial"/>
      <family val="2"/>
    </font>
    <font>
      <sz val="12"/>
      <name val="Arial"/>
      <family val="2"/>
    </font>
    <font>
      <u/>
      <sz val="11"/>
      <color theme="10"/>
      <name val="Calibri"/>
      <family val="2"/>
      <scheme val="minor"/>
    </font>
    <font>
      <b/>
      <u/>
      <sz val="16"/>
      <color theme="10"/>
      <name val="Arial"/>
      <family val="2"/>
    </font>
  </fonts>
  <fills count="17">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0070C0"/>
        <bgColor indexed="64"/>
      </patternFill>
    </fill>
    <fill>
      <patternFill patternType="solid">
        <fgColor rgb="FF005EB8"/>
        <bgColor indexed="64"/>
      </patternFill>
    </fill>
    <fill>
      <patternFill patternType="solid">
        <fgColor rgb="FFFFFF00"/>
        <bgColor indexed="64"/>
      </patternFill>
    </fill>
    <fill>
      <patternFill patternType="solid">
        <fgColor rgb="FF41B6E6"/>
        <bgColor indexed="64"/>
      </patternFill>
    </fill>
    <fill>
      <patternFill patternType="solid">
        <fgColor rgb="FFFFC000"/>
        <bgColor indexed="64"/>
      </patternFill>
    </fill>
    <fill>
      <patternFill patternType="solid">
        <fgColor rgb="FFCA06CA"/>
        <bgColor indexed="64"/>
      </patternFill>
    </fill>
    <fill>
      <patternFill patternType="solid">
        <fgColor rgb="FF92D050"/>
        <bgColor indexed="64"/>
      </patternFill>
    </fill>
    <fill>
      <patternFill patternType="solid">
        <fgColor theme="0" tint="-0.34998626667073579"/>
        <bgColor indexed="64"/>
      </patternFill>
    </fill>
  </fills>
  <borders count="9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theme="1" tint="0.34998626667073579"/>
      </right>
      <top style="medium">
        <color indexed="64"/>
      </top>
      <bottom style="thin">
        <color theme="1" tint="0.34998626667073579"/>
      </bottom>
      <diagonal/>
    </border>
    <border>
      <left style="thin">
        <color theme="1" tint="0.34998626667073579"/>
      </left>
      <right style="thin">
        <color theme="1" tint="0.34998626667073579"/>
      </right>
      <top style="medium">
        <color indexed="64"/>
      </top>
      <bottom style="thin">
        <color theme="1" tint="0.34998626667073579"/>
      </bottom>
      <diagonal/>
    </border>
    <border>
      <left style="thin">
        <color theme="1" tint="0.34998626667073579"/>
      </left>
      <right style="medium">
        <color indexed="64"/>
      </right>
      <top style="medium">
        <color indexed="64"/>
      </top>
      <bottom style="thin">
        <color theme="1" tint="0.34998626667073579"/>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indexed="64"/>
      </bottom>
      <diagonal/>
    </border>
    <border>
      <left style="thin">
        <color theme="1" tint="0.34998626667073579"/>
      </left>
      <right style="thin">
        <color theme="1" tint="0.34998626667073579"/>
      </right>
      <top style="medium">
        <color indexed="64"/>
      </top>
      <bottom/>
      <diagonal/>
    </border>
  </borders>
  <cellStyleXfs count="2">
    <xf numFmtId="0" fontId="0" fillId="0" borderId="0"/>
    <xf numFmtId="0" fontId="33" fillId="0" borderId="0" applyNumberFormat="0" applyFill="0" applyBorder="0" applyAlignment="0" applyProtection="0"/>
  </cellStyleXfs>
  <cellXfs count="356">
    <xf numFmtId="0" fontId="0" fillId="0" borderId="0" xfId="0"/>
    <xf numFmtId="0" fontId="0" fillId="0" borderId="2" xfId="0" applyBorder="1"/>
    <xf numFmtId="14" fontId="0" fillId="0" borderId="2" xfId="0" applyNumberFormat="1"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0" xfId="0" applyAlignment="1">
      <alignment wrapText="1"/>
    </xf>
    <xf numFmtId="0" fontId="0" fillId="4" borderId="0" xfId="0" applyFill="1"/>
    <xf numFmtId="0" fontId="0" fillId="4" borderId="3" xfId="0" applyFill="1" applyBorder="1"/>
    <xf numFmtId="0" fontId="0" fillId="2" borderId="15" xfId="0" applyFill="1" applyBorder="1"/>
    <xf numFmtId="0" fontId="0" fillId="2" borderId="16" xfId="0" applyFill="1" applyBorder="1"/>
    <xf numFmtId="0" fontId="0" fillId="6" borderId="12" xfId="0" applyFill="1" applyBorder="1"/>
    <xf numFmtId="0" fontId="0" fillId="6" borderId="13" xfId="0" applyFill="1" applyBorder="1"/>
    <xf numFmtId="0" fontId="0" fillId="6" borderId="13" xfId="0" applyFill="1" applyBorder="1" applyAlignment="1">
      <alignment horizontal="center" wrapText="1"/>
    </xf>
    <xf numFmtId="0" fontId="0" fillId="5" borderId="14" xfId="0" applyFill="1" applyBorder="1"/>
    <xf numFmtId="0" fontId="0" fillId="5" borderId="0" xfId="0" applyFill="1"/>
    <xf numFmtId="0" fontId="0" fillId="0" borderId="10" xfId="0" applyBorder="1"/>
    <xf numFmtId="0" fontId="1" fillId="4" borderId="0" xfId="0" applyFont="1" applyFill="1"/>
    <xf numFmtId="0" fontId="0" fillId="6" borderId="0" xfId="0" applyFill="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4" xfId="0" applyBorder="1"/>
    <xf numFmtId="14" fontId="0" fillId="0" borderId="5" xfId="0" applyNumberFormat="1" applyBorder="1"/>
    <xf numFmtId="0" fontId="0" fillId="0" borderId="6" xfId="0" applyBorder="1"/>
    <xf numFmtId="14" fontId="0" fillId="0" borderId="10" xfId="0" applyNumberFormat="1" applyBorder="1"/>
    <xf numFmtId="1" fontId="0" fillId="0" borderId="0" xfId="0" applyNumberFormat="1"/>
    <xf numFmtId="0" fontId="0" fillId="4" borderId="0" xfId="0" applyFill="1" applyProtection="1">
      <protection locked="0"/>
    </xf>
    <xf numFmtId="0" fontId="0" fillId="8" borderId="2" xfId="0" applyFill="1" applyBorder="1"/>
    <xf numFmtId="1" fontId="0" fillId="8" borderId="2" xfId="0" applyNumberFormat="1" applyFill="1" applyBorder="1"/>
    <xf numFmtId="0" fontId="0" fillId="3" borderId="14" xfId="0" applyFill="1" applyBorder="1"/>
    <xf numFmtId="1" fontId="0" fillId="3" borderId="0" xfId="0" applyNumberFormat="1" applyFill="1"/>
    <xf numFmtId="14" fontId="0" fillId="3" borderId="7" xfId="0" applyNumberFormat="1" applyFill="1" applyBorder="1"/>
    <xf numFmtId="14" fontId="0" fillId="3" borderId="9" xfId="0" applyNumberFormat="1" applyFill="1" applyBorder="1"/>
    <xf numFmtId="0" fontId="0" fillId="4" borderId="0" xfId="0" applyFill="1" applyAlignment="1">
      <alignment horizontal="center" vertical="center"/>
    </xf>
    <xf numFmtId="14" fontId="0" fillId="4" borderId="0" xfId="0" applyNumberFormat="1" applyFill="1"/>
    <xf numFmtId="0" fontId="0" fillId="8" borderId="0" xfId="0" applyFill="1"/>
    <xf numFmtId="0" fontId="0" fillId="0" borderId="2" xfId="0" applyBorder="1" applyAlignment="1">
      <alignment wrapText="1"/>
    </xf>
    <xf numFmtId="0" fontId="4" fillId="0" borderId="0" xfId="0" applyFont="1" applyAlignment="1">
      <alignment vertical="center"/>
    </xf>
    <xf numFmtId="0" fontId="5" fillId="4" borderId="0" xfId="0" applyFont="1" applyFill="1" applyProtection="1">
      <protection locked="0"/>
    </xf>
    <xf numFmtId="0" fontId="5" fillId="4" borderId="0" xfId="0" applyFont="1" applyFill="1"/>
    <xf numFmtId="0" fontId="6" fillId="4" borderId="0" xfId="0" applyFont="1" applyFill="1"/>
    <xf numFmtId="0" fontId="5" fillId="4" borderId="13" xfId="0" applyFont="1" applyFill="1" applyBorder="1"/>
    <xf numFmtId="0" fontId="8" fillId="4" borderId="0" xfId="0" applyFont="1" applyFill="1" applyAlignment="1">
      <alignment wrapText="1"/>
    </xf>
    <xf numFmtId="0" fontId="5" fillId="4" borderId="0" xfId="0" applyFont="1" applyFill="1" applyAlignment="1">
      <alignment vertical="top" wrapText="1"/>
    </xf>
    <xf numFmtId="20" fontId="5" fillId="4" borderId="0" xfId="0" applyNumberFormat="1" applyFont="1" applyFill="1"/>
    <xf numFmtId="0" fontId="7" fillId="4" borderId="0" xfId="0" applyFont="1" applyFill="1" applyAlignment="1">
      <alignment horizontal="left"/>
    </xf>
    <xf numFmtId="0" fontId="10" fillId="4" borderId="0" xfId="0" applyFont="1" applyFill="1"/>
    <xf numFmtId="0" fontId="8" fillId="4" borderId="0" xfId="0" applyFont="1" applyFill="1" applyAlignment="1">
      <alignment vertical="center"/>
    </xf>
    <xf numFmtId="20" fontId="11" fillId="3" borderId="2" xfId="0" applyNumberFormat="1" applyFont="1" applyFill="1" applyBorder="1" applyAlignment="1" applyProtection="1">
      <alignment horizontal="center" vertical="center"/>
      <protection locked="0"/>
    </xf>
    <xf numFmtId="20" fontId="10" fillId="4" borderId="0" xfId="0" applyNumberFormat="1" applyFont="1" applyFill="1"/>
    <xf numFmtId="0" fontId="5" fillId="4" borderId="1" xfId="0" applyFont="1" applyFill="1" applyBorder="1"/>
    <xf numFmtId="0" fontId="5" fillId="4" borderId="27" xfId="0" applyFont="1" applyFill="1" applyBorder="1"/>
    <xf numFmtId="0" fontId="5" fillId="4" borderId="22" xfId="0" applyFont="1" applyFill="1" applyBorder="1"/>
    <xf numFmtId="164" fontId="5" fillId="4" borderId="0" xfId="0" applyNumberFormat="1" applyFont="1" applyFill="1"/>
    <xf numFmtId="0" fontId="14" fillId="4" borderId="0" xfId="0" applyFont="1" applyFill="1" applyAlignment="1">
      <alignment horizontal="right" vertical="center"/>
    </xf>
    <xf numFmtId="0" fontId="13" fillId="4" borderId="0" xfId="0" applyFont="1" applyFill="1"/>
    <xf numFmtId="2" fontId="0" fillId="0" borderId="0" xfId="0" applyNumberFormat="1"/>
    <xf numFmtId="0" fontId="5" fillId="4" borderId="0" xfId="0" applyFont="1" applyFill="1" applyAlignment="1">
      <alignment horizontal="center" vertical="center"/>
    </xf>
    <xf numFmtId="0" fontId="5" fillId="4" borderId="0" xfId="0" applyFont="1" applyFill="1" applyAlignment="1">
      <alignment wrapText="1"/>
    </xf>
    <xf numFmtId="17" fontId="10" fillId="4" borderId="0" xfId="0" applyNumberFormat="1" applyFont="1" applyFill="1"/>
    <xf numFmtId="164" fontId="10" fillId="4" borderId="0" xfId="0" applyNumberFormat="1" applyFont="1" applyFill="1"/>
    <xf numFmtId="0" fontId="5" fillId="4" borderId="0" xfId="0" applyFont="1" applyFill="1" applyAlignment="1">
      <alignment horizontal="left" vertical="center" wrapText="1"/>
    </xf>
    <xf numFmtId="0" fontId="8" fillId="4" borderId="0" xfId="0" applyFont="1" applyFill="1" applyAlignment="1">
      <alignment horizontal="left" vertical="center" wrapText="1"/>
    </xf>
    <xf numFmtId="0" fontId="17" fillId="4" borderId="0" xfId="0" applyFont="1" applyFill="1"/>
    <xf numFmtId="0" fontId="15" fillId="4" borderId="0" xfId="0" applyFont="1" applyFill="1"/>
    <xf numFmtId="0" fontId="17" fillId="8" borderId="0" xfId="0" applyFont="1" applyFill="1"/>
    <xf numFmtId="0" fontId="15" fillId="8" borderId="0" xfId="0" applyFont="1" applyFill="1"/>
    <xf numFmtId="0" fontId="0" fillId="4" borderId="28" xfId="0" applyFill="1" applyBorder="1"/>
    <xf numFmtId="0" fontId="1" fillId="4" borderId="29" xfId="0" applyFont="1" applyFill="1" applyBorder="1"/>
    <xf numFmtId="0" fontId="0" fillId="4" borderId="29" xfId="0" applyFill="1" applyBorder="1"/>
    <xf numFmtId="0" fontId="0" fillId="4" borderId="30" xfId="0" applyFill="1" applyBorder="1"/>
    <xf numFmtId="0" fontId="0" fillId="4" borderId="31" xfId="0" applyFill="1" applyBorder="1"/>
    <xf numFmtId="0" fontId="0" fillId="4" borderId="32" xfId="0" applyFill="1" applyBorder="1"/>
    <xf numFmtId="0" fontId="0" fillId="4" borderId="33" xfId="0" applyFill="1" applyBorder="1"/>
    <xf numFmtId="0" fontId="15" fillId="4" borderId="34" xfId="0" applyFont="1" applyFill="1" applyBorder="1"/>
    <xf numFmtId="0" fontId="0" fillId="4" borderId="34" xfId="0" applyFill="1" applyBorder="1"/>
    <xf numFmtId="0" fontId="0" fillId="4" borderId="35" xfId="0" applyFill="1" applyBorder="1"/>
    <xf numFmtId="0" fontId="0" fillId="8" borderId="28" xfId="0" applyFill="1" applyBorder="1"/>
    <xf numFmtId="0" fontId="0" fillId="8" borderId="29" xfId="0" applyFill="1" applyBorder="1"/>
    <xf numFmtId="0" fontId="0" fillId="8" borderId="30" xfId="0" applyFill="1" applyBorder="1"/>
    <xf numFmtId="0" fontId="0" fillId="8" borderId="31" xfId="0" applyFill="1" applyBorder="1"/>
    <xf numFmtId="0" fontId="0" fillId="8" borderId="32" xfId="0" applyFill="1" applyBorder="1"/>
    <xf numFmtId="0" fontId="0" fillId="8" borderId="33" xfId="0" applyFill="1" applyBorder="1"/>
    <xf numFmtId="0" fontId="0" fillId="8" borderId="34" xfId="0" applyFill="1" applyBorder="1"/>
    <xf numFmtId="0" fontId="0" fillId="8" borderId="35" xfId="0" applyFill="1" applyBorder="1"/>
    <xf numFmtId="0" fontId="15" fillId="4" borderId="0" xfId="0" applyFont="1" applyFill="1" applyAlignment="1">
      <alignment vertical="center"/>
    </xf>
    <xf numFmtId="0" fontId="15" fillId="4" borderId="0" xfId="0" applyFont="1" applyFill="1" applyAlignment="1">
      <alignment horizontal="left" vertical="center"/>
    </xf>
    <xf numFmtId="0" fontId="10" fillId="4" borderId="0" xfId="0" applyFont="1" applyFill="1" applyAlignment="1">
      <alignment vertical="center"/>
    </xf>
    <xf numFmtId="0" fontId="5" fillId="4" borderId="0" xfId="0" applyFont="1" applyFill="1" applyAlignment="1">
      <alignment vertical="center"/>
    </xf>
    <xf numFmtId="0" fontId="9" fillId="4" borderId="0" xfId="0" applyFont="1" applyFill="1" applyAlignment="1">
      <alignment vertical="center"/>
    </xf>
    <xf numFmtId="0" fontId="6" fillId="4" borderId="0" xfId="0" applyFont="1" applyFill="1" applyAlignment="1">
      <alignment vertical="center"/>
    </xf>
    <xf numFmtId="0" fontId="15" fillId="4" borderId="0" xfId="0" applyFont="1" applyFill="1" applyAlignment="1">
      <alignment vertical="center" wrapText="1"/>
    </xf>
    <xf numFmtId="0" fontId="18" fillId="4" borderId="0" xfId="0" applyFont="1" applyFill="1" applyAlignment="1">
      <alignment vertical="center"/>
    </xf>
    <xf numFmtId="0" fontId="12" fillId="4" borderId="0" xfId="0" applyFont="1" applyFill="1" applyAlignment="1">
      <alignment vertical="top"/>
    </xf>
    <xf numFmtId="164" fontId="15" fillId="3" borderId="36" xfId="0" applyNumberFormat="1" applyFont="1" applyFill="1" applyBorder="1" applyAlignment="1" applyProtection="1">
      <alignment horizontal="center" vertical="center"/>
      <protection locked="0"/>
    </xf>
    <xf numFmtId="0" fontId="15" fillId="3" borderId="37" xfId="0" applyFont="1" applyFill="1" applyBorder="1" applyAlignment="1" applyProtection="1">
      <alignment horizontal="center" vertical="center"/>
      <protection locked="0"/>
    </xf>
    <xf numFmtId="0" fontId="15" fillId="3" borderId="36" xfId="0" applyFont="1" applyFill="1" applyBorder="1" applyAlignment="1" applyProtection="1">
      <alignment vertical="center"/>
      <protection locked="0"/>
    </xf>
    <xf numFmtId="1" fontId="11" fillId="3" borderId="36" xfId="0" applyNumberFormat="1" applyFont="1" applyFill="1" applyBorder="1" applyAlignment="1" applyProtection="1">
      <alignment horizontal="center" vertical="center"/>
      <protection locked="0"/>
    </xf>
    <xf numFmtId="0" fontId="5" fillId="4" borderId="0" xfId="0" applyFont="1" applyFill="1" applyAlignment="1">
      <alignment vertical="center" wrapText="1"/>
    </xf>
    <xf numFmtId="1" fontId="0" fillId="3" borderId="20" xfId="0" applyNumberFormat="1" applyFill="1" applyBorder="1"/>
    <xf numFmtId="0" fontId="10" fillId="4" borderId="0" xfId="0" applyFont="1" applyFill="1" applyAlignment="1">
      <alignment horizontal="left"/>
    </xf>
    <xf numFmtId="0" fontId="0" fillId="11" borderId="40" xfId="0" applyFill="1" applyBorder="1"/>
    <xf numFmtId="0" fontId="22" fillId="4" borderId="0" xfId="0" applyFont="1" applyFill="1" applyAlignment="1">
      <alignment vertical="center"/>
    </xf>
    <xf numFmtId="0" fontId="11" fillId="4" borderId="0" xfId="0" applyFont="1" applyFill="1" applyAlignment="1">
      <alignment horizontal="left"/>
    </xf>
    <xf numFmtId="0" fontId="5" fillId="4" borderId="42" xfId="0" applyFont="1" applyFill="1" applyBorder="1"/>
    <xf numFmtId="0" fontId="15" fillId="4" borderId="42" xfId="0" applyFont="1" applyFill="1" applyBorder="1" applyAlignment="1">
      <alignment horizontal="center" vertical="center"/>
    </xf>
    <xf numFmtId="49" fontId="15" fillId="4" borderId="42" xfId="0" applyNumberFormat="1" applyFont="1" applyFill="1" applyBorder="1" applyAlignment="1">
      <alignment horizontal="center" vertical="center"/>
    </xf>
    <xf numFmtId="0" fontId="5" fillId="4" borderId="42" xfId="0" applyFont="1" applyFill="1" applyBorder="1" applyAlignment="1">
      <alignment horizontal="center"/>
    </xf>
    <xf numFmtId="0" fontId="5" fillId="4" borderId="42" xfId="0" applyFont="1" applyFill="1" applyBorder="1" applyAlignment="1">
      <alignment horizontal="left" vertical="center" wrapText="1"/>
    </xf>
    <xf numFmtId="0" fontId="5" fillId="4" borderId="42" xfId="0" applyFont="1" applyFill="1" applyBorder="1" applyAlignment="1">
      <alignment vertical="center" wrapText="1"/>
    </xf>
    <xf numFmtId="0" fontId="20" fillId="4" borderId="0" xfId="0" applyFont="1" applyFill="1" applyAlignment="1">
      <alignment vertical="center" wrapText="1"/>
    </xf>
    <xf numFmtId="0" fontId="2" fillId="8" borderId="43" xfId="0" applyFont="1" applyFill="1" applyBorder="1" applyAlignment="1">
      <alignment horizontal="left" wrapText="1"/>
    </xf>
    <xf numFmtId="0" fontId="2" fillId="8" borderId="21" xfId="0" applyFont="1" applyFill="1" applyBorder="1" applyAlignment="1">
      <alignment wrapText="1"/>
    </xf>
    <xf numFmtId="0" fontId="2" fillId="0" borderId="2" xfId="0" applyFont="1" applyBorder="1" applyAlignment="1">
      <alignment horizontal="left"/>
    </xf>
    <xf numFmtId="0" fontId="0" fillId="0" borderId="2" xfId="0" applyBorder="1" applyAlignment="1">
      <alignment horizontal="left"/>
    </xf>
    <xf numFmtId="2" fontId="0" fillId="0" borderId="18" xfId="0" applyNumberFormat="1" applyBorder="1" applyAlignment="1">
      <alignment wrapText="1"/>
    </xf>
    <xf numFmtId="2" fontId="0" fillId="0" borderId="18" xfId="0" quotePrefix="1" applyNumberFormat="1" applyBorder="1" applyAlignment="1">
      <alignment wrapText="1"/>
    </xf>
    <xf numFmtId="2" fontId="0" fillId="0" borderId="26" xfId="0" applyNumberFormat="1" applyBorder="1" applyAlignment="1">
      <alignment wrapText="1"/>
    </xf>
    <xf numFmtId="0" fontId="0" fillId="0" borderId="2" xfId="0" applyBorder="1" applyAlignment="1">
      <alignment vertical="top" wrapText="1"/>
    </xf>
    <xf numFmtId="0" fontId="0" fillId="5" borderId="2" xfId="0" applyFill="1" applyBorder="1" applyAlignment="1">
      <alignment wrapText="1"/>
    </xf>
    <xf numFmtId="0" fontId="0" fillId="12" borderId="2" xfId="0" applyFill="1" applyBorder="1" applyAlignment="1">
      <alignment wrapText="1"/>
    </xf>
    <xf numFmtId="0" fontId="0" fillId="13" borderId="2" xfId="0" applyFill="1" applyBorder="1" applyAlignment="1">
      <alignment wrapText="1"/>
    </xf>
    <xf numFmtId="0" fontId="0" fillId="14" borderId="2" xfId="0" applyFill="1" applyBorder="1" applyAlignment="1">
      <alignment vertical="top" wrapText="1"/>
    </xf>
    <xf numFmtId="0" fontId="15" fillId="4" borderId="0" xfId="0" applyFont="1" applyFill="1" applyAlignment="1">
      <alignment horizontal="left" vertical="center" wrapText="1"/>
    </xf>
    <xf numFmtId="0" fontId="23" fillId="4" borderId="50" xfId="0" applyFont="1" applyFill="1" applyBorder="1" applyAlignment="1" applyProtection="1">
      <alignment horizontal="left" vertical="top" wrapText="1"/>
      <protection locked="0"/>
    </xf>
    <xf numFmtId="0" fontId="23" fillId="4" borderId="51" xfId="0" applyFont="1" applyFill="1" applyBorder="1" applyAlignment="1" applyProtection="1">
      <alignment horizontal="left" vertical="top" wrapText="1"/>
      <protection locked="0"/>
    </xf>
    <xf numFmtId="0" fontId="5" fillId="4" borderId="50" xfId="0" applyFont="1" applyFill="1" applyBorder="1" applyAlignment="1">
      <alignment vertical="center"/>
    </xf>
    <xf numFmtId="0" fontId="5" fillId="4" borderId="51" xfId="0" applyFont="1" applyFill="1" applyBorder="1" applyAlignment="1">
      <alignment horizontal="left" vertical="center"/>
    </xf>
    <xf numFmtId="0" fontId="5" fillId="4" borderId="51" xfId="0" applyFont="1" applyFill="1" applyBorder="1"/>
    <xf numFmtId="0" fontId="5" fillId="4" borderId="52" xfId="0" applyFont="1" applyFill="1" applyBorder="1"/>
    <xf numFmtId="0" fontId="5" fillId="4" borderId="53" xfId="0" applyFont="1" applyFill="1" applyBorder="1" applyAlignment="1">
      <alignment horizontal="left" vertical="center" wrapText="1"/>
    </xf>
    <xf numFmtId="0" fontId="5" fillId="4" borderId="53" xfId="0" applyFont="1" applyFill="1" applyBorder="1"/>
    <xf numFmtId="0" fontId="5" fillId="4" borderId="54" xfId="0" applyFont="1" applyFill="1" applyBorder="1"/>
    <xf numFmtId="0" fontId="5" fillId="4" borderId="55" xfId="0" applyFont="1" applyFill="1" applyBorder="1" applyAlignment="1">
      <alignment horizontal="left" vertical="center" wrapText="1"/>
    </xf>
    <xf numFmtId="0" fontId="5" fillId="4" borderId="48" xfId="0" applyFont="1" applyFill="1" applyBorder="1"/>
    <xf numFmtId="0" fontId="5" fillId="4" borderId="50" xfId="0" applyFont="1" applyFill="1" applyBorder="1"/>
    <xf numFmtId="0" fontId="5" fillId="4" borderId="56" xfId="0" applyFont="1" applyFill="1" applyBorder="1"/>
    <xf numFmtId="0" fontId="5" fillId="4" borderId="47" xfId="0" applyFont="1" applyFill="1" applyBorder="1"/>
    <xf numFmtId="49" fontId="15" fillId="4" borderId="55" xfId="0" applyNumberFormat="1" applyFont="1" applyFill="1" applyBorder="1" applyAlignment="1">
      <alignment horizontal="center" vertical="center"/>
    </xf>
    <xf numFmtId="0" fontId="10" fillId="4" borderId="53" xfId="0" applyFont="1" applyFill="1" applyBorder="1"/>
    <xf numFmtId="0" fontId="10" fillId="4" borderId="56" xfId="0" applyFont="1" applyFill="1" applyBorder="1"/>
    <xf numFmtId="0" fontId="5" fillId="4" borderId="55" xfId="0" applyFont="1" applyFill="1" applyBorder="1"/>
    <xf numFmtId="0" fontId="15" fillId="4" borderId="53" xfId="0" applyFont="1" applyFill="1" applyBorder="1" applyAlignment="1">
      <alignment horizontal="center" vertical="center" wrapText="1"/>
    </xf>
    <xf numFmtId="49" fontId="15" fillId="4" borderId="56" xfId="0" applyNumberFormat="1" applyFont="1" applyFill="1" applyBorder="1" applyAlignment="1">
      <alignment horizontal="center" vertical="center"/>
    </xf>
    <xf numFmtId="0" fontId="5" fillId="4" borderId="48" xfId="0" applyFont="1" applyFill="1" applyBorder="1" applyAlignment="1">
      <alignment vertical="top" wrapText="1"/>
    </xf>
    <xf numFmtId="0" fontId="5" fillId="4" borderId="49" xfId="0" applyFont="1" applyFill="1" applyBorder="1" applyAlignment="1">
      <alignment vertical="top" wrapText="1"/>
    </xf>
    <xf numFmtId="0" fontId="5" fillId="4" borderId="51" xfId="0" applyFont="1" applyFill="1" applyBorder="1" applyAlignment="1">
      <alignment vertical="top" wrapText="1"/>
    </xf>
    <xf numFmtId="0" fontId="10" fillId="4" borderId="51" xfId="0" applyFont="1" applyFill="1" applyBorder="1"/>
    <xf numFmtId="0" fontId="11" fillId="3" borderId="46" xfId="0" applyFont="1" applyFill="1" applyBorder="1" applyAlignment="1" applyProtection="1">
      <alignment horizontal="center" vertical="center"/>
      <protection locked="0"/>
    </xf>
    <xf numFmtId="49" fontId="11" fillId="3" borderId="46" xfId="0" applyNumberFormat="1" applyFont="1" applyFill="1" applyBorder="1" applyAlignment="1" applyProtection="1">
      <alignment horizontal="center" vertical="center"/>
      <protection locked="0"/>
    </xf>
    <xf numFmtId="0" fontId="15" fillId="3" borderId="46" xfId="0" applyFont="1" applyFill="1" applyBorder="1" applyAlignment="1" applyProtection="1">
      <alignment vertical="center"/>
      <protection locked="0"/>
    </xf>
    <xf numFmtId="0" fontId="15" fillId="3" borderId="46" xfId="0" applyFont="1" applyFill="1" applyBorder="1" applyAlignment="1" applyProtection="1">
      <alignment horizontal="center" vertical="center"/>
      <protection locked="0"/>
    </xf>
    <xf numFmtId="0" fontId="17" fillId="4" borderId="46" xfId="0" applyFont="1" applyFill="1" applyBorder="1" applyAlignment="1">
      <alignment horizontal="center" vertical="center" wrapText="1"/>
    </xf>
    <xf numFmtId="0" fontId="27" fillId="13" borderId="0" xfId="0" applyFont="1" applyFill="1" applyAlignment="1">
      <alignment vertical="center"/>
    </xf>
    <xf numFmtId="0" fontId="28" fillId="13" borderId="0" xfId="0" applyFont="1" applyFill="1" applyAlignment="1">
      <alignment vertical="center"/>
    </xf>
    <xf numFmtId="0" fontId="30" fillId="0" borderId="46" xfId="0" applyFont="1" applyBorder="1" applyAlignment="1">
      <alignment vertical="center" wrapText="1"/>
    </xf>
    <xf numFmtId="0" fontId="30" fillId="0" borderId="46" xfId="0" applyFont="1" applyBorder="1" applyAlignment="1">
      <alignment vertical="center"/>
    </xf>
    <xf numFmtId="0" fontId="5" fillId="0" borderId="46" xfId="0" applyFont="1" applyBorder="1"/>
    <xf numFmtId="0" fontId="5" fillId="0" borderId="46" xfId="0" applyFont="1" applyBorder="1" applyAlignment="1">
      <alignment vertical="top"/>
    </xf>
    <xf numFmtId="0" fontId="5" fillId="0" borderId="0" xfId="0" applyFont="1"/>
    <xf numFmtId="14" fontId="5" fillId="0" borderId="46" xfId="0" applyNumberFormat="1" applyFont="1" applyBorder="1" applyAlignment="1">
      <alignment vertical="top"/>
    </xf>
    <xf numFmtId="0" fontId="0" fillId="0" borderId="2" xfId="0" applyBorder="1" applyAlignment="1">
      <alignment horizontal="center"/>
    </xf>
    <xf numFmtId="0" fontId="16" fillId="4" borderId="0" xfId="0" applyFont="1" applyFill="1" applyAlignment="1">
      <alignment vertical="center" wrapText="1"/>
    </xf>
    <xf numFmtId="0" fontId="0" fillId="4" borderId="0" xfId="0" applyFill="1" applyAlignment="1">
      <alignment wrapText="1"/>
    </xf>
    <xf numFmtId="0" fontId="0" fillId="4" borderId="6" xfId="0" applyFill="1" applyBorder="1"/>
    <xf numFmtId="0" fontId="0" fillId="4" borderId="8" xfId="0" applyFill="1" applyBorder="1"/>
    <xf numFmtId="0" fontId="0" fillId="4" borderId="11" xfId="0" applyFill="1" applyBorder="1"/>
    <xf numFmtId="0" fontId="0" fillId="6" borderId="14" xfId="0" applyFill="1" applyBorder="1" applyAlignment="1">
      <alignment horizontal="center" wrapText="1"/>
    </xf>
    <xf numFmtId="0" fontId="0" fillId="6" borderId="3" xfId="0" applyFill="1" applyBorder="1" applyAlignment="1">
      <alignment horizontal="center" wrapText="1"/>
    </xf>
    <xf numFmtId="0" fontId="0" fillId="5" borderId="3" xfId="0" applyFill="1" applyBorder="1"/>
    <xf numFmtId="0" fontId="0" fillId="5" borderId="61" xfId="0" applyFill="1" applyBorder="1"/>
    <xf numFmtId="0" fontId="0" fillId="5" borderId="62" xfId="0" applyFill="1" applyBorder="1"/>
    <xf numFmtId="0" fontId="0" fillId="2" borderId="63" xfId="0" applyFill="1" applyBorder="1"/>
    <xf numFmtId="0" fontId="0" fillId="6" borderId="60" xfId="0" applyFill="1" applyBorder="1" applyAlignment="1">
      <alignment horizontal="center" wrapText="1"/>
    </xf>
    <xf numFmtId="0" fontId="0" fillId="5" borderId="1" xfId="0" applyFill="1" applyBorder="1"/>
    <xf numFmtId="0" fontId="0" fillId="6" borderId="12" xfId="0" applyFill="1" applyBorder="1" applyAlignment="1">
      <alignment horizontal="center" wrapText="1"/>
    </xf>
    <xf numFmtId="0" fontId="0" fillId="2" borderId="13" xfId="0" applyFill="1" applyBorder="1"/>
    <xf numFmtId="0" fontId="0" fillId="0" borderId="66" xfId="0" applyBorder="1" applyAlignment="1">
      <alignment wrapText="1"/>
    </xf>
    <xf numFmtId="164" fontId="0" fillId="6" borderId="25" xfId="0" applyNumberFormat="1" applyFill="1" applyBorder="1"/>
    <xf numFmtId="0" fontId="0" fillId="0" borderId="67" xfId="0" applyBorder="1"/>
    <xf numFmtId="2" fontId="0" fillId="0" borderId="2" xfId="0" applyNumberFormat="1" applyBorder="1"/>
    <xf numFmtId="0" fontId="0" fillId="0" borderId="25" xfId="0" applyBorder="1" applyAlignment="1">
      <alignment wrapText="1"/>
    </xf>
    <xf numFmtId="0" fontId="0" fillId="0" borderId="11" xfId="0" applyBorder="1" applyAlignment="1">
      <alignment wrapText="1"/>
    </xf>
    <xf numFmtId="0" fontId="0" fillId="4" borderId="24" xfId="0" applyFill="1" applyBorder="1"/>
    <xf numFmtId="0" fontId="0" fillId="0" borderId="7" xfId="0" applyBorder="1" applyAlignment="1">
      <alignment wrapText="1"/>
    </xf>
    <xf numFmtId="0" fontId="0" fillId="0" borderId="8" xfId="0" applyBorder="1" applyAlignment="1">
      <alignment wrapText="1"/>
    </xf>
    <xf numFmtId="0" fontId="0" fillId="4" borderId="66" xfId="0" applyFill="1" applyBorder="1"/>
    <xf numFmtId="0" fontId="0" fillId="4" borderId="13" xfId="0" applyFill="1" applyBorder="1"/>
    <xf numFmtId="0" fontId="0" fillId="4" borderId="78" xfId="0" applyFill="1" applyBorder="1"/>
    <xf numFmtId="0" fontId="0" fillId="4" borderId="41" xfId="0" applyFill="1" applyBorder="1"/>
    <xf numFmtId="0" fontId="3" fillId="4" borderId="0" xfId="0" applyFont="1" applyFill="1"/>
    <xf numFmtId="0" fontId="0" fillId="4" borderId="4" xfId="0" applyFill="1" applyBorder="1"/>
    <xf numFmtId="1" fontId="0" fillId="4" borderId="0" xfId="0" applyNumberFormat="1" applyFill="1"/>
    <xf numFmtId="0" fontId="0" fillId="4" borderId="7" xfId="0" applyFill="1" applyBorder="1"/>
    <xf numFmtId="0" fontId="0" fillId="4" borderId="7" xfId="0" applyFill="1" applyBorder="1" applyAlignment="1">
      <alignment horizontal="left" wrapText="1"/>
    </xf>
    <xf numFmtId="0" fontId="0" fillId="4" borderId="8" xfId="0" applyFill="1" applyBorder="1" applyAlignment="1">
      <alignment horizontal="left" wrapText="1"/>
    </xf>
    <xf numFmtId="0" fontId="0" fillId="4" borderId="9" xfId="0" applyFill="1" applyBorder="1"/>
    <xf numFmtId="164" fontId="0" fillId="6" borderId="2" xfId="0" applyNumberFormat="1" applyFill="1" applyBorder="1"/>
    <xf numFmtId="164" fontId="0" fillId="5" borderId="2" xfId="0" applyNumberFormat="1" applyFill="1" applyBorder="1"/>
    <xf numFmtId="164" fontId="0" fillId="2" borderId="5" xfId="0" applyNumberFormat="1" applyFill="1" applyBorder="1"/>
    <xf numFmtId="1" fontId="0" fillId="2" borderId="6" xfId="0" applyNumberFormat="1" applyFill="1" applyBorder="1"/>
    <xf numFmtId="1" fontId="0" fillId="4" borderId="8" xfId="0" applyNumberFormat="1" applyFill="1" applyBorder="1" applyAlignment="1">
      <alignment wrapText="1"/>
    </xf>
    <xf numFmtId="1" fontId="0" fillId="4" borderId="8" xfId="0" applyNumberFormat="1" applyFill="1" applyBorder="1"/>
    <xf numFmtId="1" fontId="0" fillId="4" borderId="11" xfId="0" applyNumberFormat="1" applyFill="1" applyBorder="1"/>
    <xf numFmtId="0" fontId="0" fillId="4" borderId="68" xfId="0" applyFill="1" applyBorder="1" applyAlignment="1">
      <alignment vertical="center"/>
    </xf>
    <xf numFmtId="1" fontId="0" fillId="4" borderId="69" xfId="0" applyNumberFormat="1" applyFill="1" applyBorder="1" applyAlignment="1">
      <alignment vertical="center"/>
    </xf>
    <xf numFmtId="0" fontId="0" fillId="4" borderId="69" xfId="0" applyFill="1" applyBorder="1" applyAlignment="1">
      <alignment vertical="center"/>
    </xf>
    <xf numFmtId="0" fontId="0" fillId="4" borderId="79" xfId="0" applyFill="1" applyBorder="1" applyAlignment="1">
      <alignment vertical="center"/>
    </xf>
    <xf numFmtId="0" fontId="0" fillId="4" borderId="25" xfId="0" applyFill="1" applyBorder="1" applyAlignment="1">
      <alignment horizontal="center" vertical="center"/>
    </xf>
    <xf numFmtId="0" fontId="0" fillId="3" borderId="4" xfId="0" applyFill="1" applyBorder="1"/>
    <xf numFmtId="0" fontId="0" fillId="3" borderId="5" xfId="0" applyFill="1" applyBorder="1"/>
    <xf numFmtId="0" fontId="0" fillId="3" borderId="6" xfId="0" applyFill="1" applyBorder="1"/>
    <xf numFmtId="0" fontId="0" fillId="8" borderId="14" xfId="0" applyFill="1" applyBorder="1" applyAlignment="1">
      <alignment horizontal="center" vertical="center"/>
    </xf>
    <xf numFmtId="1" fontId="0" fillId="8" borderId="0" xfId="0" applyNumberFormat="1" applyFill="1" applyAlignment="1">
      <alignment horizontal="center" vertical="center"/>
    </xf>
    <xf numFmtId="0" fontId="0" fillId="8" borderId="0" xfId="0" applyFill="1" applyAlignment="1">
      <alignment horizontal="center" vertical="center"/>
    </xf>
    <xf numFmtId="0" fontId="0" fillId="8" borderId="3" xfId="0" applyFill="1" applyBorder="1" applyAlignment="1">
      <alignment horizontal="center" vertical="center"/>
    </xf>
    <xf numFmtId="0" fontId="0" fillId="8" borderId="7" xfId="0" applyFill="1" applyBorder="1"/>
    <xf numFmtId="0" fontId="0" fillId="8" borderId="8" xfId="0" applyFill="1" applyBorder="1"/>
    <xf numFmtId="1" fontId="0" fillId="3" borderId="3" xfId="0" applyNumberFormat="1" applyFill="1" applyBorder="1"/>
    <xf numFmtId="1" fontId="0" fillId="3" borderId="71" xfId="0" applyNumberFormat="1" applyFill="1" applyBorder="1"/>
    <xf numFmtId="1" fontId="0" fillId="4" borderId="7" xfId="0" applyNumberFormat="1" applyFill="1" applyBorder="1"/>
    <xf numFmtId="1" fontId="0" fillId="4" borderId="9" xfId="0" applyNumberFormat="1" applyFill="1" applyBorder="1"/>
    <xf numFmtId="1" fontId="0" fillId="3" borderId="24" xfId="0" applyNumberFormat="1" applyFill="1" applyBorder="1"/>
    <xf numFmtId="1" fontId="0" fillId="3" borderId="77" xfId="0" applyNumberFormat="1" applyFill="1" applyBorder="1"/>
    <xf numFmtId="0" fontId="0" fillId="3" borderId="12" xfId="0" applyFill="1" applyBorder="1"/>
    <xf numFmtId="0" fontId="0" fillId="3" borderId="26" xfId="0" applyFill="1" applyBorder="1"/>
    <xf numFmtId="0" fontId="0" fillId="3" borderId="80" xfId="0" applyFill="1" applyBorder="1"/>
    <xf numFmtId="1" fontId="0" fillId="3" borderId="14" xfId="0" applyNumberFormat="1" applyFill="1" applyBorder="1"/>
    <xf numFmtId="1" fontId="0" fillId="3" borderId="64" xfId="0" applyNumberFormat="1" applyFill="1" applyBorder="1"/>
    <xf numFmtId="1" fontId="0" fillId="3" borderId="65" xfId="0" applyNumberFormat="1" applyFill="1" applyBorder="1"/>
    <xf numFmtId="1" fontId="0" fillId="3" borderId="78" xfId="0" applyNumberFormat="1" applyFill="1" applyBorder="1"/>
    <xf numFmtId="1" fontId="0" fillId="3" borderId="81" xfId="0" applyNumberFormat="1" applyFill="1" applyBorder="1"/>
    <xf numFmtId="0" fontId="0" fillId="4" borderId="25" xfId="0" applyFill="1" applyBorder="1"/>
    <xf numFmtId="0" fontId="0" fillId="3" borderId="25" xfId="0" applyFill="1" applyBorder="1" applyAlignment="1">
      <alignment vertical="center"/>
    </xf>
    <xf numFmtId="0" fontId="0" fillId="3" borderId="66" xfId="0" applyFill="1" applyBorder="1"/>
    <xf numFmtId="0" fontId="0" fillId="8" borderId="12" xfId="0" applyFill="1" applyBorder="1" applyAlignment="1">
      <alignment horizontal="center" vertical="center"/>
    </xf>
    <xf numFmtId="0" fontId="0" fillId="8" borderId="13" xfId="0" applyFill="1" applyBorder="1" applyAlignment="1">
      <alignment horizontal="center" vertical="center"/>
    </xf>
    <xf numFmtId="0" fontId="0" fillId="8" borderId="40" xfId="0" applyFill="1" applyBorder="1" applyAlignment="1">
      <alignment horizontal="center" vertical="center"/>
    </xf>
    <xf numFmtId="0" fontId="0" fillId="8" borderId="60" xfId="0" applyFill="1" applyBorder="1" applyAlignment="1">
      <alignment horizontal="center" vertical="center"/>
    </xf>
    <xf numFmtId="0" fontId="0" fillId="0" borderId="3" xfId="0" applyBorder="1"/>
    <xf numFmtId="0" fontId="0" fillId="5" borderId="8" xfId="0" applyFill="1" applyBorder="1" applyAlignment="1">
      <alignment wrapText="1"/>
    </xf>
    <xf numFmtId="0" fontId="0" fillId="0" borderId="1" xfId="0" applyBorder="1"/>
    <xf numFmtId="0" fontId="0" fillId="0" borderId="4" xfId="0" applyBorder="1" applyAlignment="1">
      <alignment wrapText="1"/>
    </xf>
    <xf numFmtId="0" fontId="0" fillId="0" borderId="6" xfId="0" applyBorder="1" applyAlignment="1">
      <alignment wrapText="1"/>
    </xf>
    <xf numFmtId="2" fontId="0" fillId="4" borderId="0" xfId="0" applyNumberFormat="1" applyFill="1"/>
    <xf numFmtId="0" fontId="0" fillId="4" borderId="64" xfId="0" applyFill="1" applyBorder="1"/>
    <xf numFmtId="0" fontId="0" fillId="4" borderId="65" xfId="0" applyFill="1" applyBorder="1"/>
    <xf numFmtId="1" fontId="0" fillId="4" borderId="82" xfId="0" applyNumberFormat="1" applyFill="1" applyBorder="1"/>
    <xf numFmtId="0" fontId="0" fillId="4" borderId="83" xfId="0" applyFill="1" applyBorder="1"/>
    <xf numFmtId="14" fontId="0" fillId="3" borderId="82" xfId="0" applyNumberFormat="1" applyFill="1" applyBorder="1"/>
    <xf numFmtId="1" fontId="0" fillId="3" borderId="84" xfId="0" applyNumberFormat="1" applyFill="1" applyBorder="1"/>
    <xf numFmtId="1" fontId="0" fillId="4" borderId="68" xfId="0" applyNumberFormat="1" applyFill="1" applyBorder="1" applyAlignment="1">
      <alignment wrapText="1"/>
    </xf>
    <xf numFmtId="0" fontId="0" fillId="4" borderId="79" xfId="0" applyFill="1" applyBorder="1" applyAlignment="1">
      <alignment wrapText="1"/>
    </xf>
    <xf numFmtId="0" fontId="0" fillId="8" borderId="68" xfId="0" applyFill="1" applyBorder="1" applyAlignment="1">
      <alignment wrapText="1"/>
    </xf>
    <xf numFmtId="164" fontId="0" fillId="8" borderId="69" xfId="0" applyNumberFormat="1" applyFill="1" applyBorder="1" applyAlignment="1">
      <alignment wrapText="1"/>
    </xf>
    <xf numFmtId="164" fontId="0" fillId="8" borderId="70" xfId="0" applyNumberFormat="1" applyFill="1" applyBorder="1" applyAlignment="1">
      <alignment wrapText="1"/>
    </xf>
    <xf numFmtId="0" fontId="0" fillId="4" borderId="40" xfId="0" applyFill="1" applyBorder="1" applyAlignment="1">
      <alignment wrapText="1"/>
    </xf>
    <xf numFmtId="164" fontId="19" fillId="8" borderId="68" xfId="0" applyNumberFormat="1" applyFont="1" applyFill="1" applyBorder="1" applyAlignment="1">
      <alignment wrapText="1"/>
    </xf>
    <xf numFmtId="164" fontId="19" fillId="8" borderId="69" xfId="0" applyNumberFormat="1" applyFont="1" applyFill="1" applyBorder="1" applyAlignment="1">
      <alignment wrapText="1"/>
    </xf>
    <xf numFmtId="164" fontId="19" fillId="8" borderId="79" xfId="0" applyNumberFormat="1" applyFont="1" applyFill="1" applyBorder="1" applyAlignment="1">
      <alignment wrapText="1"/>
    </xf>
    <xf numFmtId="0" fontId="5" fillId="3" borderId="2" xfId="0" applyFont="1" applyFill="1" applyBorder="1" applyAlignment="1" applyProtection="1">
      <alignment horizontal="center" vertical="center"/>
      <protection locked="0"/>
    </xf>
    <xf numFmtId="1" fontId="0" fillId="0" borderId="11" xfId="0" applyNumberFormat="1" applyBorder="1"/>
    <xf numFmtId="0" fontId="0" fillId="2" borderId="12" xfId="0" applyFill="1" applyBorder="1"/>
    <xf numFmtId="0" fontId="0" fillId="2" borderId="60" xfId="0" applyFill="1" applyBorder="1"/>
    <xf numFmtId="0" fontId="0" fillId="4" borderId="14" xfId="0" applyFill="1" applyBorder="1"/>
    <xf numFmtId="0" fontId="0" fillId="0" borderId="12" xfId="0" applyBorder="1" applyAlignment="1">
      <alignment horizontal="right" wrapText="1"/>
    </xf>
    <xf numFmtId="0" fontId="0" fillId="5" borderId="42" xfId="0" applyFill="1" applyBorder="1"/>
    <xf numFmtId="165" fontId="15" fillId="7" borderId="36" xfId="0" applyNumberFormat="1" applyFont="1" applyFill="1" applyBorder="1" applyAlignment="1" applyProtection="1">
      <alignment horizontal="center" vertical="center"/>
      <protection locked="0"/>
    </xf>
    <xf numFmtId="165" fontId="15" fillId="3" borderId="36" xfId="0" applyNumberFormat="1" applyFont="1" applyFill="1" applyBorder="1" applyAlignment="1" applyProtection="1">
      <alignment horizontal="center" vertical="center"/>
      <protection locked="0"/>
    </xf>
    <xf numFmtId="165" fontId="15" fillId="7" borderId="45" xfId="0" applyNumberFormat="1" applyFont="1" applyFill="1" applyBorder="1" applyAlignment="1" applyProtection="1">
      <alignment horizontal="center" vertical="center"/>
      <protection locked="0"/>
    </xf>
    <xf numFmtId="0" fontId="15" fillId="4" borderId="85" xfId="0" applyFont="1" applyFill="1" applyBorder="1" applyAlignment="1">
      <alignment vertical="top" wrapText="1"/>
    </xf>
    <xf numFmtId="0" fontId="12" fillId="4" borderId="86" xfId="0" applyFont="1" applyFill="1" applyBorder="1" applyAlignment="1">
      <alignment horizontal="left" vertical="top" wrapText="1"/>
    </xf>
    <xf numFmtId="0" fontId="15" fillId="4" borderId="86" xfId="0" applyFont="1" applyFill="1" applyBorder="1" applyAlignment="1">
      <alignment vertical="top" wrapText="1"/>
    </xf>
    <xf numFmtId="0" fontId="12" fillId="4" borderId="87" xfId="0" applyFont="1" applyFill="1" applyBorder="1" applyAlignment="1">
      <alignment horizontal="left" vertical="top" wrapText="1"/>
    </xf>
    <xf numFmtId="165" fontId="15" fillId="7" borderId="89" xfId="0" applyNumberFormat="1" applyFont="1" applyFill="1" applyBorder="1" applyAlignment="1" applyProtection="1">
      <alignment horizontal="center" vertical="center"/>
      <protection locked="0"/>
    </xf>
    <xf numFmtId="165" fontId="15" fillId="3" borderId="89" xfId="0" applyNumberFormat="1" applyFont="1" applyFill="1" applyBorder="1" applyAlignment="1" applyProtection="1">
      <alignment horizontal="center" vertical="center"/>
      <protection locked="0"/>
    </xf>
    <xf numFmtId="166" fontId="15" fillId="4" borderId="88" xfId="0" applyNumberFormat="1" applyFont="1" applyFill="1" applyBorder="1" applyAlignment="1">
      <alignment horizontal="left" vertical="center"/>
    </xf>
    <xf numFmtId="165" fontId="32" fillId="3" borderId="2" xfId="0" applyNumberFormat="1" applyFont="1" applyFill="1" applyBorder="1" applyAlignment="1" applyProtection="1">
      <alignment horizontal="right" vertical="center"/>
      <protection locked="0"/>
    </xf>
    <xf numFmtId="2" fontId="0" fillId="5" borderId="3" xfId="0" applyNumberFormat="1" applyFill="1" applyBorder="1"/>
    <xf numFmtId="164" fontId="0" fillId="2" borderId="40" xfId="0" applyNumberFormat="1" applyFill="1" applyBorder="1" applyAlignment="1">
      <alignment wrapText="1"/>
    </xf>
    <xf numFmtId="0" fontId="5" fillId="16" borderId="0" xfId="0" applyFont="1" applyFill="1" applyBorder="1"/>
    <xf numFmtId="0" fontId="5" fillId="4" borderId="2" xfId="0" applyFont="1" applyFill="1" applyBorder="1" applyAlignment="1">
      <alignment horizontal="center" vertical="center"/>
    </xf>
    <xf numFmtId="14" fontId="5" fillId="4" borderId="2" xfId="0" applyNumberFormat="1" applyFont="1" applyFill="1" applyBorder="1" applyAlignment="1">
      <alignment horizontal="center" vertical="center"/>
    </xf>
    <xf numFmtId="0" fontId="5" fillId="4" borderId="2" xfId="0" quotePrefix="1" applyFont="1" applyFill="1" applyBorder="1" applyAlignment="1">
      <alignment horizontal="left" vertical="center"/>
    </xf>
    <xf numFmtId="0" fontId="34" fillId="4" borderId="2" xfId="1" applyFont="1" applyFill="1" applyBorder="1" applyAlignment="1">
      <alignment horizontal="center" vertical="center"/>
    </xf>
    <xf numFmtId="0" fontId="21" fillId="4" borderId="2" xfId="0" applyFont="1" applyFill="1" applyBorder="1" applyAlignment="1">
      <alignment horizontal="center" vertical="center"/>
    </xf>
    <xf numFmtId="14" fontId="21" fillId="4" borderId="2" xfId="0" applyNumberFormat="1" applyFont="1" applyFill="1" applyBorder="1" applyAlignment="1">
      <alignment horizontal="center" vertical="center"/>
    </xf>
    <xf numFmtId="0" fontId="5" fillId="4" borderId="2" xfId="0" applyFont="1" applyFill="1" applyBorder="1" applyAlignment="1">
      <alignment horizontal="left" vertical="center"/>
    </xf>
    <xf numFmtId="0" fontId="10" fillId="4" borderId="2" xfId="0" applyFont="1" applyFill="1" applyBorder="1" applyAlignment="1">
      <alignment horizontal="center" vertical="center"/>
    </xf>
    <xf numFmtId="0" fontId="13" fillId="4" borderId="2" xfId="0" applyFont="1" applyFill="1" applyBorder="1" applyAlignment="1">
      <alignment horizontal="center" vertical="center"/>
    </xf>
    <xf numFmtId="0" fontId="7" fillId="9" borderId="0" xfId="0" applyFont="1" applyFill="1" applyAlignment="1">
      <alignment horizontal="left"/>
    </xf>
    <xf numFmtId="0" fontId="25" fillId="8" borderId="34" xfId="0" applyFont="1" applyFill="1" applyBorder="1" applyAlignment="1">
      <alignment horizontal="center" vertical="top" wrapText="1"/>
    </xf>
    <xf numFmtId="0" fontId="15" fillId="4" borderId="46" xfId="0" applyFont="1" applyFill="1" applyBorder="1" applyAlignment="1">
      <alignment horizontal="left" vertical="center"/>
    </xf>
    <xf numFmtId="0" fontId="17" fillId="4" borderId="46" xfId="0" applyFont="1" applyFill="1" applyBorder="1" applyAlignment="1">
      <alignment horizontal="center" vertical="center" wrapText="1"/>
    </xf>
    <xf numFmtId="0" fontId="15" fillId="4" borderId="46" xfId="0" applyFont="1" applyFill="1" applyBorder="1" applyAlignment="1">
      <alignment horizontal="left" vertical="center" wrapText="1"/>
    </xf>
    <xf numFmtId="165" fontId="15" fillId="4" borderId="91" xfId="0" applyNumberFormat="1" applyFont="1" applyFill="1" applyBorder="1" applyAlignment="1" applyProtection="1">
      <alignment horizontal="center" vertical="center"/>
      <protection locked="0"/>
    </xf>
    <xf numFmtId="165" fontId="15" fillId="4" borderId="90" xfId="0" applyNumberFormat="1" applyFont="1" applyFill="1" applyBorder="1" applyAlignment="1" applyProtection="1">
      <alignment horizontal="center" vertical="center"/>
      <protection locked="0"/>
    </xf>
    <xf numFmtId="165" fontId="26" fillId="4" borderId="46" xfId="0" applyNumberFormat="1" applyFont="1" applyFill="1" applyBorder="1" applyAlignment="1">
      <alignment horizontal="center" vertical="center" wrapText="1"/>
    </xf>
    <xf numFmtId="0" fontId="7" fillId="10" borderId="0" xfId="0" applyFont="1" applyFill="1" applyAlignment="1">
      <alignment horizontal="left" vertical="center"/>
    </xf>
    <xf numFmtId="0" fontId="15" fillId="3" borderId="37" xfId="0" applyFont="1" applyFill="1" applyBorder="1" applyAlignment="1" applyProtection="1">
      <alignment horizontal="left" vertical="center"/>
      <protection locked="0"/>
    </xf>
    <xf numFmtId="0" fontId="15" fillId="3" borderId="38" xfId="0" applyFont="1" applyFill="1" applyBorder="1" applyAlignment="1" applyProtection="1">
      <alignment horizontal="left" vertical="center"/>
      <protection locked="0"/>
    </xf>
    <xf numFmtId="0" fontId="15" fillId="3" borderId="39" xfId="0" applyFont="1" applyFill="1" applyBorder="1" applyAlignment="1" applyProtection="1">
      <alignment horizontal="left" vertical="center"/>
      <protection locked="0"/>
    </xf>
    <xf numFmtId="165" fontId="15" fillId="4" borderId="44" xfId="0" applyNumberFormat="1" applyFont="1" applyFill="1" applyBorder="1" applyAlignment="1" applyProtection="1">
      <alignment horizontal="center" vertical="center"/>
      <protection locked="0"/>
    </xf>
    <xf numFmtId="0" fontId="13" fillId="4" borderId="0" xfId="0" applyFont="1" applyFill="1" applyAlignment="1">
      <alignment horizontal="left"/>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4" borderId="0" xfId="0" applyFont="1" applyFill="1" applyAlignment="1">
      <alignment horizontal="left" vertical="center" wrapText="1"/>
    </xf>
    <xf numFmtId="0" fontId="15" fillId="3" borderId="36" xfId="0" applyFont="1" applyFill="1" applyBorder="1" applyAlignment="1" applyProtection="1">
      <alignment horizontal="left" vertical="center"/>
      <protection locked="0"/>
    </xf>
    <xf numFmtId="0" fontId="15" fillId="3" borderId="44" xfId="0" applyFont="1" applyFill="1" applyBorder="1" applyAlignment="1" applyProtection="1">
      <alignment horizontal="left" vertical="center"/>
      <protection locked="0"/>
    </xf>
    <xf numFmtId="0" fontId="23" fillId="4" borderId="50" xfId="0" applyFont="1" applyFill="1" applyBorder="1" applyAlignment="1" applyProtection="1">
      <alignment horizontal="left" vertical="top" wrapText="1"/>
      <protection locked="0"/>
    </xf>
    <xf numFmtId="0" fontId="23" fillId="4" borderId="0" xfId="0" applyFont="1" applyFill="1" applyAlignment="1" applyProtection="1">
      <alignment horizontal="left" vertical="top" wrapText="1"/>
      <protection locked="0"/>
    </xf>
    <xf numFmtId="0" fontId="23" fillId="4" borderId="51" xfId="0" applyFont="1" applyFill="1" applyBorder="1" applyAlignment="1" applyProtection="1">
      <alignment horizontal="left" vertical="top" wrapText="1"/>
      <protection locked="0"/>
    </xf>
    <xf numFmtId="0" fontId="15" fillId="4" borderId="0" xfId="0" applyFont="1" applyFill="1" applyAlignment="1">
      <alignment horizontal="left" vertical="center" wrapText="1"/>
    </xf>
    <xf numFmtId="0" fontId="15" fillId="4" borderId="0" xfId="0" applyFont="1" applyFill="1" applyAlignment="1">
      <alignment vertical="center" wrapText="1"/>
    </xf>
    <xf numFmtId="0" fontId="8" fillId="4" borderId="0" xfId="0" applyFont="1" applyFill="1" applyAlignment="1">
      <alignment horizontal="left" vertical="center" wrapText="1"/>
    </xf>
    <xf numFmtId="0" fontId="17" fillId="4" borderId="48" xfId="0" applyFont="1" applyFill="1" applyBorder="1" applyAlignment="1">
      <alignment horizontal="left" vertical="center" wrapText="1"/>
    </xf>
    <xf numFmtId="0" fontId="17" fillId="4" borderId="0" xfId="0" applyFont="1" applyFill="1" applyAlignment="1">
      <alignment horizontal="left" vertical="center" wrapText="1"/>
    </xf>
    <xf numFmtId="0" fontId="20" fillId="4" borderId="48" xfId="0" applyFont="1" applyFill="1" applyBorder="1" applyAlignment="1">
      <alignment horizontal="left" vertical="center" wrapText="1"/>
    </xf>
    <xf numFmtId="0" fontId="20" fillId="4" borderId="0" xfId="0" applyFont="1" applyFill="1" applyAlignment="1">
      <alignment horizontal="left" vertical="center" wrapText="1"/>
    </xf>
    <xf numFmtId="0" fontId="15" fillId="4" borderId="21" xfId="0" applyFont="1" applyFill="1" applyBorder="1" applyAlignment="1">
      <alignment horizontal="left" vertical="center"/>
    </xf>
    <xf numFmtId="0" fontId="15" fillId="4" borderId="0" xfId="0" applyFont="1" applyFill="1" applyAlignment="1">
      <alignment horizontal="left" vertical="center"/>
    </xf>
    <xf numFmtId="0" fontId="5" fillId="0" borderId="57" xfId="0" applyFont="1" applyBorder="1" applyAlignment="1">
      <alignment horizontal="left" vertical="top"/>
    </xf>
    <xf numFmtId="0" fontId="5" fillId="0" borderId="58" xfId="0" applyFont="1" applyBorder="1" applyAlignment="1">
      <alignment horizontal="left" vertical="top"/>
    </xf>
    <xf numFmtId="0" fontId="5" fillId="0" borderId="59" xfId="0" applyFont="1" applyBorder="1" applyAlignment="1">
      <alignment horizontal="left" vertical="top"/>
    </xf>
    <xf numFmtId="0" fontId="29" fillId="4" borderId="0" xfId="0" applyFont="1" applyFill="1" applyAlignment="1">
      <alignment horizontal="left" vertical="center" wrapText="1"/>
    </xf>
    <xf numFmtId="0" fontId="30" fillId="0" borderId="57" xfId="0" applyFont="1" applyBorder="1" applyAlignment="1">
      <alignment horizontal="left" vertical="center"/>
    </xf>
    <xf numFmtId="0" fontId="30" fillId="0" borderId="58" xfId="0" applyFont="1" applyBorder="1" applyAlignment="1">
      <alignment horizontal="left" vertical="center"/>
    </xf>
    <xf numFmtId="0" fontId="30" fillId="0" borderId="59" xfId="0" applyFont="1" applyBorder="1" applyAlignment="1">
      <alignment horizontal="left" vertical="center"/>
    </xf>
    <xf numFmtId="0" fontId="5" fillId="0" borderId="57" xfId="0" applyFont="1" applyBorder="1" applyAlignment="1">
      <alignment horizontal="left" vertical="top" wrapText="1"/>
    </xf>
    <xf numFmtId="0" fontId="28" fillId="4" borderId="0" xfId="0" applyFont="1" applyFill="1" applyAlignment="1">
      <alignment horizontal="left" wrapText="1"/>
    </xf>
    <xf numFmtId="0" fontId="0" fillId="0" borderId="7" xfId="0" applyBorder="1" applyAlignment="1">
      <alignment horizontal="center"/>
    </xf>
    <xf numFmtId="0" fontId="0" fillId="0" borderId="2" xfId="0" applyBorder="1" applyAlignment="1">
      <alignment horizontal="center"/>
    </xf>
    <xf numFmtId="0" fontId="0" fillId="0" borderId="19" xfId="0" applyBorder="1" applyAlignment="1">
      <alignment horizontal="center"/>
    </xf>
    <xf numFmtId="0" fontId="0" fillId="4" borderId="7" xfId="0" applyFill="1" applyBorder="1" applyAlignment="1">
      <alignment horizontal="left" wrapText="1"/>
    </xf>
    <xf numFmtId="0" fontId="0" fillId="4" borderId="8" xfId="0" applyFill="1" applyBorder="1" applyAlignment="1">
      <alignment horizontal="left" wrapText="1"/>
    </xf>
    <xf numFmtId="0" fontId="0" fillId="0" borderId="74" xfId="0" applyBorder="1" applyAlignment="1">
      <alignment horizontal="left" wrapText="1"/>
    </xf>
    <xf numFmtId="0" fontId="0" fillId="0" borderId="75" xfId="0" applyBorder="1" applyAlignment="1">
      <alignment horizontal="left" wrapText="1"/>
    </xf>
    <xf numFmtId="0" fontId="0" fillId="0" borderId="76" xfId="0" applyBorder="1" applyAlignment="1">
      <alignment horizontal="left" wrapText="1"/>
    </xf>
    <xf numFmtId="0" fontId="0" fillId="0" borderId="23" xfId="0" applyBorder="1" applyAlignment="1">
      <alignment horizontal="left" wrapText="1"/>
    </xf>
    <xf numFmtId="0" fontId="0" fillId="0" borderId="20" xfId="0" applyBorder="1" applyAlignment="1">
      <alignment horizontal="left" wrapText="1"/>
    </xf>
    <xf numFmtId="0" fontId="0" fillId="0" borderId="7" xfId="0" applyBorder="1" applyAlignment="1">
      <alignment horizontal="left" wrapText="1"/>
    </xf>
    <xf numFmtId="0" fontId="0" fillId="0" borderId="2"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15" borderId="15" xfId="0" applyFill="1" applyBorder="1" applyAlignment="1">
      <alignment horizontal="center"/>
    </xf>
    <xf numFmtId="0" fontId="0" fillId="15" borderId="63" xfId="0" applyFill="1"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24" xfId="0" applyBorder="1" applyAlignment="1">
      <alignment horizontal="left" wrapText="1"/>
    </xf>
    <xf numFmtId="0" fontId="0" fillId="0" borderId="72" xfId="0" applyBorder="1" applyAlignment="1">
      <alignment horizontal="left" wrapText="1"/>
    </xf>
    <xf numFmtId="0" fontId="0" fillId="0" borderId="67" xfId="0" applyBorder="1" applyAlignment="1">
      <alignment horizontal="left" wrapText="1"/>
    </xf>
    <xf numFmtId="0" fontId="0" fillId="0" borderId="73" xfId="0" applyBorder="1" applyAlignment="1">
      <alignment horizontal="left" wrapText="1"/>
    </xf>
  </cellXfs>
  <cellStyles count="2">
    <cellStyle name="Hyperlink" xfId="1" builtinId="8"/>
    <cellStyle name="Normal" xfId="0" builtinId="0"/>
  </cellStyles>
  <dxfs count="60">
    <dxf>
      <numFmt numFmtId="167" formatCode="h:mm:ss;@"/>
    </dxf>
    <dxf>
      <numFmt numFmtId="1" formatCode="0"/>
    </dxf>
    <dxf>
      <numFmt numFmtId="14" formatCode="0.00%"/>
    </dxf>
    <dxf>
      <numFmt numFmtId="2" formatCode="0.00"/>
    </dxf>
    <dxf>
      <numFmt numFmtId="164" formatCode="dd/mm/yy;@"/>
    </dxf>
    <dxf>
      <numFmt numFmtId="166" formatCode="mmm\ yy"/>
    </dxf>
    <dxf>
      <numFmt numFmtId="167" formatCode="h:mm:ss;@"/>
    </dxf>
    <dxf>
      <numFmt numFmtId="1" formatCode="0"/>
    </dxf>
    <dxf>
      <numFmt numFmtId="14" formatCode="0.00%"/>
    </dxf>
    <dxf>
      <numFmt numFmtId="2" formatCode="0.00"/>
    </dxf>
    <dxf>
      <numFmt numFmtId="167" formatCode="h:mm:ss;@"/>
    </dxf>
    <dxf>
      <numFmt numFmtId="1" formatCode="0"/>
    </dxf>
    <dxf>
      <numFmt numFmtId="14" formatCode="0.00%"/>
    </dxf>
    <dxf>
      <numFmt numFmtId="2" formatCode="0.00"/>
    </dxf>
    <dxf>
      <numFmt numFmtId="164" formatCode="dd/mm/yy;@"/>
    </dxf>
    <dxf>
      <numFmt numFmtId="166" formatCode="mmm\ yy"/>
    </dxf>
    <dxf>
      <numFmt numFmtId="164" formatCode="dd/mm/yy;@"/>
    </dxf>
    <dxf>
      <numFmt numFmtId="166" formatCode="mmm\ yy"/>
    </dxf>
    <dxf>
      <numFmt numFmtId="164" formatCode="dd/mm/yy;@"/>
    </dxf>
    <dxf>
      <numFmt numFmtId="166" formatCode="mmm\ yy"/>
    </dxf>
    <dxf>
      <numFmt numFmtId="167" formatCode="h:mm:ss;@"/>
    </dxf>
    <dxf>
      <numFmt numFmtId="1" formatCode="0"/>
    </dxf>
    <dxf>
      <numFmt numFmtId="14" formatCode="0.00%"/>
    </dxf>
    <dxf>
      <numFmt numFmtId="2" formatCode="0.00"/>
    </dxf>
    <dxf>
      <numFmt numFmtId="167" formatCode="h:mm:ss;@"/>
    </dxf>
    <dxf>
      <numFmt numFmtId="1" formatCode="0"/>
    </dxf>
    <dxf>
      <numFmt numFmtId="14" formatCode="0.00%"/>
    </dxf>
    <dxf>
      <numFmt numFmtId="2" formatCode="0.00"/>
    </dxf>
    <dxf>
      <numFmt numFmtId="167" formatCode="h:mm:ss;@"/>
    </dxf>
    <dxf>
      <numFmt numFmtId="1" formatCode="0"/>
    </dxf>
    <dxf>
      <numFmt numFmtId="14" formatCode="0.00%"/>
    </dxf>
    <dxf>
      <numFmt numFmtId="2" formatCode="0.00"/>
    </dxf>
    <dxf>
      <numFmt numFmtId="167" formatCode="h:mm:ss;@"/>
    </dxf>
    <dxf>
      <numFmt numFmtId="1" formatCode="0"/>
    </dxf>
    <dxf>
      <numFmt numFmtId="14" formatCode="0.00%"/>
    </dxf>
    <dxf>
      <numFmt numFmtId="2" formatCode="0.00"/>
    </dxf>
    <dxf>
      <numFmt numFmtId="167" formatCode="h:mm:ss;@"/>
    </dxf>
    <dxf>
      <numFmt numFmtId="1" formatCode="0"/>
    </dxf>
    <dxf>
      <numFmt numFmtId="14" formatCode="0.00%"/>
    </dxf>
    <dxf>
      <numFmt numFmtId="2" formatCode="0.00"/>
    </dxf>
    <dxf>
      <numFmt numFmtId="1" formatCode="0"/>
    </dxf>
    <dxf>
      <numFmt numFmtId="14" formatCode="0.00%"/>
    </dxf>
    <dxf>
      <numFmt numFmtId="2" formatCode="0.00"/>
    </dxf>
    <dxf>
      <numFmt numFmtId="1" formatCode="0"/>
    </dxf>
    <dxf>
      <numFmt numFmtId="14" formatCode="0.00%"/>
    </dxf>
    <dxf>
      <numFmt numFmtId="2" formatCode="0.00"/>
    </dxf>
    <dxf>
      <numFmt numFmtId="1" formatCode="0"/>
    </dxf>
    <dxf>
      <numFmt numFmtId="14" formatCode="0.00%"/>
    </dxf>
    <dxf>
      <numFmt numFmtId="2" formatCode="0.00"/>
    </dxf>
    <dxf>
      <numFmt numFmtId="1" formatCode="0"/>
    </dxf>
    <dxf>
      <numFmt numFmtId="14" formatCode="0.00%"/>
    </dxf>
    <dxf>
      <numFmt numFmtId="2" formatCode="0.00"/>
    </dxf>
    <dxf>
      <numFmt numFmtId="164" formatCode="dd/mm/yy;@"/>
    </dxf>
    <dxf>
      <numFmt numFmtId="166" formatCode="mmm\ yy"/>
    </dxf>
    <dxf>
      <font>
        <color theme="0"/>
      </font>
    </dxf>
    <dxf>
      <font>
        <color auto="1"/>
      </font>
    </dxf>
    <dxf>
      <font>
        <color theme="0"/>
      </font>
      <fill>
        <patternFill>
          <bgColor theme="0"/>
        </patternFill>
      </fill>
      <border>
        <left/>
        <right/>
        <top/>
        <bottom/>
        <vertical/>
        <horizontal/>
      </border>
    </dxf>
    <dxf>
      <font>
        <b/>
        <i val="0"/>
        <color theme="9" tint="-0.499984740745262"/>
      </font>
      <fill>
        <patternFill>
          <bgColor theme="9" tint="0.59996337778862885"/>
        </patternFill>
      </fill>
      <border>
        <left style="thin">
          <color theme="9" tint="-0.499984740745262"/>
        </left>
        <right style="thin">
          <color theme="9" tint="-0.499984740745262"/>
        </right>
        <top style="thin">
          <color theme="9" tint="-0.499984740745262"/>
        </top>
        <bottom style="thin">
          <color theme="9" tint="-0.499984740745262"/>
        </bottom>
        <vertical/>
        <horizontal/>
      </border>
    </dxf>
    <dxf>
      <font>
        <b/>
        <i val="0"/>
        <color theme="9" tint="-0.499984740745262"/>
      </font>
      <fill>
        <patternFill>
          <bgColor theme="9" tint="0.59996337778862885"/>
        </patternFill>
      </fill>
      <border>
        <left style="thin">
          <color theme="9" tint="-0.499984740745262"/>
        </left>
        <right style="thin">
          <color theme="9" tint="-0.499984740745262"/>
        </right>
        <top style="thin">
          <color theme="9" tint="-0.499984740745262"/>
        </top>
        <bottom style="thin">
          <color theme="9" tint="-0.499984740745262"/>
        </bottom>
        <vertical/>
        <horizontal/>
      </border>
    </dxf>
    <dxf>
      <font>
        <color theme="3" tint="0.39994506668294322"/>
      </font>
    </dxf>
  </dxfs>
  <tableStyles count="0" defaultTableStyle="TableStyleMedium2" defaultPivotStyle="PivotStyleLight16"/>
  <colors>
    <mruColors>
      <color rgb="FFFFCC99"/>
      <color rgb="FFFFFFCC"/>
      <color rgb="FF9E00EE"/>
      <color rgb="FFCA06CA"/>
      <color rgb="FF41B6E6"/>
      <color rgb="FF003087"/>
      <color rgb="FF009639"/>
      <color rgb="FF005EB8"/>
      <color rgb="FFDA291C"/>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chartUserShapes" Target="../drawings/drawing5.xml"/><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jpg"/><Relationship Id="rId5" Type="http://schemas.openxmlformats.org/officeDocument/2006/relationships/image" Target="../media/image9.png"/><Relationship Id="rId10" Type="http://schemas.openxmlformats.org/officeDocument/2006/relationships/image" Target="../media/image14.jpg"/><Relationship Id="rId4" Type="http://schemas.openxmlformats.org/officeDocument/2006/relationships/image" Target="../media/image8.png"/><Relationship Id="rId9" Type="http://schemas.openxmlformats.org/officeDocument/2006/relationships/image" Target="../media/image1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331931391030748E-2"/>
          <c:y val="0.25248117426801603"/>
          <c:w val="0.94682249096563875"/>
          <c:h val="0.46189375262467236"/>
        </c:manualLayout>
      </c:layout>
      <c:lineChart>
        <c:grouping val="standard"/>
        <c:varyColors val="0"/>
        <c:ser>
          <c:idx val="2"/>
          <c:order val="0"/>
          <c:tx>
            <c:v>Moving range</c:v>
          </c:tx>
          <c:spPr>
            <a:ln>
              <a:solidFill>
                <a:schemeClr val="bg1">
                  <a:lumMod val="50000"/>
                </a:schemeClr>
              </a:solidFill>
            </a:ln>
          </c:spPr>
          <c:marker>
            <c:symbol val="circle"/>
            <c:size val="8"/>
            <c:spPr>
              <a:solidFill>
                <a:schemeClr val="bg1">
                  <a:lumMod val="65000"/>
                </a:schemeClr>
              </a:solidFill>
              <a:ln>
                <a:solidFill>
                  <a:schemeClr val="bg1">
                    <a:lumMod val="50000"/>
                  </a:schemeClr>
                </a:solidFill>
              </a:ln>
            </c:spPr>
          </c:marker>
          <c:val>
            <c:numRef>
              <c:f>[0]!Moving_range</c:f>
              <c:numCache>
                <c:formatCode>0.00</c:formatCode>
                <c:ptCount val="49"/>
                <c:pt idx="0">
                  <c:v>1</c:v>
                </c:pt>
                <c:pt idx="1">
                  <c:v>0</c:v>
                </c:pt>
                <c:pt idx="2">
                  <c:v>1</c:v>
                </c:pt>
                <c:pt idx="3">
                  <c:v>1</c:v>
                </c:pt>
                <c:pt idx="4">
                  <c:v>0</c:v>
                </c:pt>
                <c:pt idx="5">
                  <c:v>0</c:v>
                </c:pt>
                <c:pt idx="6">
                  <c:v>0</c:v>
                </c:pt>
                <c:pt idx="7">
                  <c:v>4</c:v>
                </c:pt>
                <c:pt idx="8">
                  <c:v>4</c:v>
                </c:pt>
                <c:pt idx="9">
                  <c:v>1</c:v>
                </c:pt>
                <c:pt idx="10">
                  <c:v>1</c:v>
                </c:pt>
                <c:pt idx="11">
                  <c:v>1</c:v>
                </c:pt>
                <c:pt idx="12">
                  <c:v>3</c:v>
                </c:pt>
                <c:pt idx="13">
                  <c:v>2</c:v>
                </c:pt>
                <c:pt idx="14">
                  <c:v>2</c:v>
                </c:pt>
                <c:pt idx="15">
                  <c:v>1</c:v>
                </c:pt>
                <c:pt idx="16">
                  <c:v>5</c:v>
                </c:pt>
                <c:pt idx="17">
                  <c:v>6</c:v>
                </c:pt>
                <c:pt idx="18">
                  <c:v>3</c:v>
                </c:pt>
                <c:pt idx="19">
                  <c:v>3</c:v>
                </c:pt>
                <c:pt idx="20">
                  <c:v>0</c:v>
                </c:pt>
                <c:pt idx="21">
                  <c:v>0</c:v>
                </c:pt>
                <c:pt idx="22">
                  <c:v>1</c:v>
                </c:pt>
                <c:pt idx="23">
                  <c:v>1</c:v>
                </c:pt>
                <c:pt idx="24">
                  <c:v>0</c:v>
                </c:pt>
                <c:pt idx="25">
                  <c:v>6</c:v>
                </c:pt>
                <c:pt idx="26">
                  <c:v>6</c:v>
                </c:pt>
                <c:pt idx="27">
                  <c:v>2</c:v>
                </c:pt>
                <c:pt idx="28">
                  <c:v>2</c:v>
                </c:pt>
                <c:pt idx="29">
                  <c:v>0</c:v>
                </c:pt>
                <c:pt idx="30">
                  <c:v>0</c:v>
                </c:pt>
                <c:pt idx="31">
                  <c:v>20</c:v>
                </c:pt>
                <c:pt idx="32">
                  <c:v>18</c:v>
                </c:pt>
                <c:pt idx="33">
                  <c:v>2</c:v>
                </c:pt>
                <c:pt idx="34">
                  <c:v>0</c:v>
                </c:pt>
                <c:pt idx="35">
                  <c:v>1</c:v>
                </c:pt>
                <c:pt idx="36">
                  <c:v>1</c:v>
                </c:pt>
                <c:pt idx="37">
                  <c:v>0</c:v>
                </c:pt>
                <c:pt idx="38">
                  <c:v>6</c:v>
                </c:pt>
                <c:pt idx="39">
                  <c:v>8</c:v>
                </c:pt>
                <c:pt idx="40">
                  <c:v>13</c:v>
                </c:pt>
                <c:pt idx="41">
                  <c:v>0</c:v>
                </c:pt>
                <c:pt idx="42">
                  <c:v>2</c:v>
                </c:pt>
                <c:pt idx="43">
                  <c:v>3</c:v>
                </c:pt>
                <c:pt idx="44">
                  <c:v>0</c:v>
                </c:pt>
                <c:pt idx="45">
                  <c:v>8</c:v>
                </c:pt>
                <c:pt idx="46">
                  <c:v>7</c:v>
                </c:pt>
                <c:pt idx="47">
                  <c:v>1</c:v>
                </c:pt>
                <c:pt idx="48">
                  <c:v>0</c:v>
                </c:pt>
              </c:numCache>
            </c:numRef>
          </c:val>
          <c:smooth val="0"/>
          <c:extLst>
            <c:ext xmlns:c16="http://schemas.microsoft.com/office/drawing/2014/chart" uri="{C3380CC4-5D6E-409C-BE32-E72D297353CC}">
              <c16:uniqueId val="{00000000-336A-4B4A-AB86-DB193A34CB17}"/>
            </c:ext>
          </c:extLst>
        </c:ser>
        <c:ser>
          <c:idx val="0"/>
          <c:order val="1"/>
          <c:tx>
            <c:v>MR control limits</c:v>
          </c:tx>
          <c:spPr>
            <a:ln>
              <a:solidFill>
                <a:schemeClr val="accent3">
                  <a:lumMod val="75000"/>
                </a:schemeClr>
              </a:solidFill>
              <a:prstDash val="dash"/>
            </a:ln>
          </c:spPr>
          <c:marker>
            <c:symbol val="none"/>
          </c:marker>
          <c:val>
            <c:numRef>
              <c:f>[0]!MR_CL2</c:f>
              <c:numCache>
                <c:formatCode>General</c:formatCode>
                <c:ptCount val="49"/>
                <c:pt idx="0">
                  <c:v>9.81</c:v>
                </c:pt>
                <c:pt idx="1">
                  <c:v>9.81</c:v>
                </c:pt>
                <c:pt idx="2">
                  <c:v>9.81</c:v>
                </c:pt>
                <c:pt idx="3">
                  <c:v>9.81</c:v>
                </c:pt>
                <c:pt idx="4">
                  <c:v>9.81</c:v>
                </c:pt>
                <c:pt idx="5">
                  <c:v>9.81</c:v>
                </c:pt>
                <c:pt idx="6">
                  <c:v>9.81</c:v>
                </c:pt>
                <c:pt idx="7">
                  <c:v>9.81</c:v>
                </c:pt>
                <c:pt idx="8">
                  <c:v>9.81</c:v>
                </c:pt>
                <c:pt idx="9">
                  <c:v>9.81</c:v>
                </c:pt>
                <c:pt idx="10">
                  <c:v>9.81</c:v>
                </c:pt>
                <c:pt idx="11">
                  <c:v>9.81</c:v>
                </c:pt>
                <c:pt idx="12">
                  <c:v>9.81</c:v>
                </c:pt>
                <c:pt idx="13">
                  <c:v>9.81</c:v>
                </c:pt>
                <c:pt idx="14">
                  <c:v>9.81</c:v>
                </c:pt>
                <c:pt idx="15">
                  <c:v>9.81</c:v>
                </c:pt>
                <c:pt idx="16">
                  <c:v>9.81</c:v>
                </c:pt>
                <c:pt idx="17">
                  <c:v>9.81</c:v>
                </c:pt>
                <c:pt idx="18">
                  <c:v>9.81</c:v>
                </c:pt>
                <c:pt idx="19">
                  <c:v>9.81</c:v>
                </c:pt>
                <c:pt idx="20">
                  <c:v>9.81</c:v>
                </c:pt>
                <c:pt idx="21">
                  <c:v>9.81</c:v>
                </c:pt>
                <c:pt idx="22">
                  <c:v>9.81</c:v>
                </c:pt>
                <c:pt idx="23">
                  <c:v>9.81</c:v>
                </c:pt>
                <c:pt idx="24">
                  <c:v>9.81</c:v>
                </c:pt>
                <c:pt idx="25">
                  <c:v>9.81</c:v>
                </c:pt>
                <c:pt idx="26">
                  <c:v>9.81</c:v>
                </c:pt>
                <c:pt idx="27">
                  <c:v>9.81</c:v>
                </c:pt>
                <c:pt idx="28">
                  <c:v>9.81</c:v>
                </c:pt>
                <c:pt idx="29">
                  <c:v>9.81</c:v>
                </c:pt>
                <c:pt idx="30">
                  <c:v>9.81</c:v>
                </c:pt>
                <c:pt idx="31">
                  <c:v>9.81</c:v>
                </c:pt>
                <c:pt idx="32">
                  <c:v>9.81</c:v>
                </c:pt>
                <c:pt idx="33">
                  <c:v>9.81</c:v>
                </c:pt>
                <c:pt idx="34">
                  <c:v>9.81</c:v>
                </c:pt>
                <c:pt idx="35">
                  <c:v>9.81</c:v>
                </c:pt>
                <c:pt idx="36">
                  <c:v>9.81</c:v>
                </c:pt>
                <c:pt idx="37">
                  <c:v>9.81</c:v>
                </c:pt>
                <c:pt idx="38">
                  <c:v>9.81</c:v>
                </c:pt>
                <c:pt idx="39">
                  <c:v>9.81</c:v>
                </c:pt>
                <c:pt idx="40">
                  <c:v>9.81</c:v>
                </c:pt>
                <c:pt idx="41">
                  <c:v>9.81</c:v>
                </c:pt>
                <c:pt idx="42">
                  <c:v>9.81</c:v>
                </c:pt>
                <c:pt idx="43">
                  <c:v>9.81</c:v>
                </c:pt>
                <c:pt idx="44">
                  <c:v>9.81</c:v>
                </c:pt>
                <c:pt idx="45">
                  <c:v>9.81</c:v>
                </c:pt>
                <c:pt idx="46">
                  <c:v>9.81</c:v>
                </c:pt>
                <c:pt idx="47">
                  <c:v>9.81</c:v>
                </c:pt>
                <c:pt idx="48">
                  <c:v>9.81</c:v>
                </c:pt>
              </c:numCache>
            </c:numRef>
          </c:val>
          <c:smooth val="0"/>
          <c:extLst>
            <c:ext xmlns:c16="http://schemas.microsoft.com/office/drawing/2014/chart" uri="{C3380CC4-5D6E-409C-BE32-E72D297353CC}">
              <c16:uniqueId val="{00000001-336A-4B4A-AB86-DB193A34CB17}"/>
            </c:ext>
          </c:extLst>
        </c:ser>
        <c:ser>
          <c:idx val="1"/>
          <c:order val="2"/>
          <c:tx>
            <c:v>MR mean</c:v>
          </c:tx>
          <c:marker>
            <c:symbol val="none"/>
          </c:marker>
          <c:val>
            <c:numRef>
              <c:f>[0]!MR_Mean</c:f>
              <c:numCache>
                <c:formatCode>General</c:formatCode>
                <c:ptCount val="4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numCache>
            </c:numRef>
          </c:val>
          <c:smooth val="0"/>
          <c:extLst>
            <c:ext xmlns:c16="http://schemas.microsoft.com/office/drawing/2014/chart" uri="{C3380CC4-5D6E-409C-BE32-E72D297353CC}">
              <c16:uniqueId val="{00000002-336A-4B4A-AB86-DB193A34CB17}"/>
            </c:ext>
          </c:extLst>
        </c:ser>
        <c:ser>
          <c:idx val="3"/>
          <c:order val="3"/>
          <c:tx>
            <c:v>High point</c:v>
          </c:tx>
          <c:spPr>
            <a:ln>
              <a:noFill/>
            </a:ln>
          </c:spPr>
          <c:marker>
            <c:symbol val="triangle"/>
            <c:size val="8"/>
            <c:spPr>
              <a:solidFill>
                <a:srgbClr val="FF0000"/>
              </a:solidFill>
              <a:ln>
                <a:solidFill>
                  <a:srgbClr val="FF0000"/>
                </a:solidFill>
              </a:ln>
            </c:spPr>
          </c:marker>
          <c:val>
            <c:numRef>
              <c:f>[0]!MR_high_point</c:f>
              <c:numCache>
                <c:formatCode>General</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20</c:v>
                </c:pt>
                <c:pt idx="32">
                  <c:v>18</c:v>
                </c:pt>
                <c:pt idx="33">
                  <c:v>#N/A</c:v>
                </c:pt>
                <c:pt idx="34">
                  <c:v>#N/A</c:v>
                </c:pt>
                <c:pt idx="35">
                  <c:v>#N/A</c:v>
                </c:pt>
                <c:pt idx="36">
                  <c:v>#N/A</c:v>
                </c:pt>
                <c:pt idx="37">
                  <c:v>#N/A</c:v>
                </c:pt>
                <c:pt idx="38">
                  <c:v>#N/A</c:v>
                </c:pt>
                <c:pt idx="39">
                  <c:v>#N/A</c:v>
                </c:pt>
                <c:pt idx="40">
                  <c:v>13</c:v>
                </c:pt>
                <c:pt idx="41">
                  <c:v>#N/A</c:v>
                </c:pt>
                <c:pt idx="42">
                  <c:v>#N/A</c:v>
                </c:pt>
                <c:pt idx="43">
                  <c:v>#N/A</c:v>
                </c:pt>
                <c:pt idx="44">
                  <c:v>#N/A</c:v>
                </c:pt>
                <c:pt idx="45">
                  <c:v>#N/A</c:v>
                </c:pt>
                <c:pt idx="46">
                  <c:v>#N/A</c:v>
                </c:pt>
                <c:pt idx="47">
                  <c:v>#N/A</c:v>
                </c:pt>
                <c:pt idx="48">
                  <c:v>#N/A</c:v>
                </c:pt>
              </c:numCache>
            </c:numRef>
          </c:val>
          <c:smooth val="0"/>
          <c:extLst>
            <c:ext xmlns:c16="http://schemas.microsoft.com/office/drawing/2014/chart" uri="{C3380CC4-5D6E-409C-BE32-E72D297353CC}">
              <c16:uniqueId val="{00000003-336A-4B4A-AB86-DB193A34CB17}"/>
            </c:ext>
          </c:extLst>
        </c:ser>
        <c:dLbls>
          <c:showLegendKey val="0"/>
          <c:showVal val="0"/>
          <c:showCatName val="0"/>
          <c:showSerName val="0"/>
          <c:showPercent val="0"/>
          <c:showBubbleSize val="0"/>
        </c:dLbls>
        <c:marker val="1"/>
        <c:smooth val="0"/>
        <c:axId val="139016448"/>
        <c:axId val="139039104"/>
      </c:lineChart>
      <c:catAx>
        <c:axId val="139016448"/>
        <c:scaling>
          <c:orientation val="minMax"/>
        </c:scaling>
        <c:delete val="1"/>
        <c:axPos val="b"/>
        <c:majorTickMark val="none"/>
        <c:minorTickMark val="none"/>
        <c:tickLblPos val="nextTo"/>
        <c:crossAx val="139039104"/>
        <c:crosses val="autoZero"/>
        <c:auto val="0"/>
        <c:lblAlgn val="ctr"/>
        <c:lblOffset val="100"/>
        <c:noMultiLvlLbl val="0"/>
      </c:catAx>
      <c:valAx>
        <c:axId val="139039104"/>
        <c:scaling>
          <c:orientation val="minMax"/>
        </c:scaling>
        <c:delete val="0"/>
        <c:axPos val="l"/>
        <c:numFmt formatCode="#,##0.0" sourceLinked="0"/>
        <c:majorTickMark val="none"/>
        <c:minorTickMark val="none"/>
        <c:tickLblPos val="nextTo"/>
        <c:crossAx val="139016448"/>
        <c:crosses val="autoZero"/>
        <c:crossBetween val="between"/>
      </c:valAx>
      <c:spPr>
        <a:ln>
          <a:solidFill>
            <a:schemeClr val="tx1"/>
          </a:solidFill>
        </a:ln>
      </c:spPr>
    </c:plotArea>
    <c:legend>
      <c:legendPos val="b"/>
      <c:overlay val="0"/>
    </c:legend>
    <c:plotVisOnly val="1"/>
    <c:dispBlanksAs val="gap"/>
    <c:showDLblsOverMax val="0"/>
  </c:chart>
  <c:spPr>
    <a:ln w="19050">
      <a:solidFill>
        <a:schemeClr val="bg1">
          <a:lumMod val="50000"/>
        </a:schemeClr>
      </a:solid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6.4669714197394756E-2"/>
          <c:y val="0.15345355616747552"/>
          <c:w val="0.90298009574066251"/>
          <c:h val="0.60561838005634272"/>
        </c:manualLayout>
      </c:layout>
      <c:lineChart>
        <c:grouping val="standard"/>
        <c:varyColors val="0"/>
        <c:ser>
          <c:idx val="1"/>
          <c:order val="0"/>
          <c:tx>
            <c:strRef>
              <c:f>'Work sheet 1'!$G$8</c:f>
              <c:strCache>
                <c:ptCount val="1"/>
                <c:pt idx="0">
                  <c:v>Mean</c:v>
                </c:pt>
              </c:strCache>
            </c:strRef>
          </c:tx>
          <c:spPr>
            <a:ln w="22225">
              <a:solidFill>
                <a:schemeClr val="tx1"/>
              </a:solidFill>
            </a:ln>
          </c:spPr>
          <c:marker>
            <c:symbol val="none"/>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[0]!Mean</c:f>
              <c:numCache>
                <c:formatCode>0.00</c:formatCode>
                <c:ptCount val="50"/>
                <c:pt idx="0">
                  <c:v>2.8</c:v>
                </c:pt>
                <c:pt idx="1">
                  <c:v>2.8</c:v>
                </c:pt>
                <c:pt idx="2">
                  <c:v>2.8</c:v>
                </c:pt>
                <c:pt idx="3">
                  <c:v>2.8</c:v>
                </c:pt>
                <c:pt idx="4">
                  <c:v>2.8</c:v>
                </c:pt>
                <c:pt idx="5">
                  <c:v>2.8</c:v>
                </c:pt>
                <c:pt idx="6">
                  <c:v>2.8</c:v>
                </c:pt>
                <c:pt idx="7">
                  <c:v>2.8</c:v>
                </c:pt>
                <c:pt idx="8">
                  <c:v>2.8</c:v>
                </c:pt>
                <c:pt idx="9">
                  <c:v>2.8</c:v>
                </c:pt>
                <c:pt idx="10">
                  <c:v>2.8</c:v>
                </c:pt>
                <c:pt idx="11">
                  <c:v>2.8</c:v>
                </c:pt>
                <c:pt idx="12">
                  <c:v>2.8</c:v>
                </c:pt>
                <c:pt idx="13">
                  <c:v>2.8</c:v>
                </c:pt>
                <c:pt idx="14">
                  <c:v>2.8</c:v>
                </c:pt>
                <c:pt idx="15">
                  <c:v>2.8</c:v>
                </c:pt>
                <c:pt idx="16">
                  <c:v>2.8</c:v>
                </c:pt>
                <c:pt idx="17">
                  <c:v>2.8</c:v>
                </c:pt>
                <c:pt idx="18">
                  <c:v>2.8</c:v>
                </c:pt>
                <c:pt idx="19">
                  <c:v>2.8</c:v>
                </c:pt>
                <c:pt idx="20">
                  <c:v>2.8</c:v>
                </c:pt>
                <c:pt idx="21">
                  <c:v>2.8</c:v>
                </c:pt>
                <c:pt idx="22">
                  <c:v>2.8</c:v>
                </c:pt>
                <c:pt idx="23">
                  <c:v>2.8</c:v>
                </c:pt>
                <c:pt idx="24">
                  <c:v>2.8</c:v>
                </c:pt>
                <c:pt idx="25">
                  <c:v>2.8</c:v>
                </c:pt>
                <c:pt idx="26">
                  <c:v>2.8</c:v>
                </c:pt>
                <c:pt idx="27">
                  <c:v>2.8</c:v>
                </c:pt>
                <c:pt idx="28">
                  <c:v>2.8</c:v>
                </c:pt>
                <c:pt idx="29">
                  <c:v>2.8</c:v>
                </c:pt>
                <c:pt idx="30">
                  <c:v>2.8</c:v>
                </c:pt>
                <c:pt idx="31">
                  <c:v>2.8</c:v>
                </c:pt>
                <c:pt idx="32">
                  <c:v>2.8</c:v>
                </c:pt>
                <c:pt idx="33">
                  <c:v>2.8</c:v>
                </c:pt>
                <c:pt idx="34">
                  <c:v>2.8</c:v>
                </c:pt>
                <c:pt idx="35">
                  <c:v>2.8</c:v>
                </c:pt>
                <c:pt idx="36">
                  <c:v>2.8</c:v>
                </c:pt>
                <c:pt idx="37">
                  <c:v>2.8</c:v>
                </c:pt>
                <c:pt idx="38">
                  <c:v>2.8</c:v>
                </c:pt>
                <c:pt idx="39">
                  <c:v>2.8</c:v>
                </c:pt>
                <c:pt idx="40">
                  <c:v>2.8</c:v>
                </c:pt>
                <c:pt idx="41">
                  <c:v>2.8</c:v>
                </c:pt>
                <c:pt idx="42">
                  <c:v>2.8</c:v>
                </c:pt>
                <c:pt idx="43">
                  <c:v>2.8</c:v>
                </c:pt>
                <c:pt idx="44">
                  <c:v>2.8</c:v>
                </c:pt>
                <c:pt idx="45">
                  <c:v>2.8</c:v>
                </c:pt>
                <c:pt idx="46">
                  <c:v>2.8</c:v>
                </c:pt>
                <c:pt idx="47">
                  <c:v>2.8</c:v>
                </c:pt>
                <c:pt idx="48">
                  <c:v>2.8</c:v>
                </c:pt>
                <c:pt idx="49">
                  <c:v>2.8</c:v>
                </c:pt>
              </c:numCache>
            </c:numRef>
          </c:val>
          <c:smooth val="0"/>
          <c:extLst>
            <c:ext xmlns:c16="http://schemas.microsoft.com/office/drawing/2014/chart" uri="{C3380CC4-5D6E-409C-BE32-E72D297353CC}">
              <c16:uniqueId val="{00000001-D4DA-C94F-AACB-F93C4C8941F4}"/>
            </c:ext>
          </c:extLst>
        </c:ser>
        <c:ser>
          <c:idx val="0"/>
          <c:order val="1"/>
          <c:tx>
            <c:strRef>
              <c:f>'Work sheet 1'!$D$2</c:f>
              <c:strCache>
                <c:ptCount val="1"/>
                <c:pt idx="0">
                  <c:v>Race position</c:v>
                </c:pt>
              </c:strCache>
            </c:strRef>
          </c:tx>
          <c:spPr>
            <a:ln>
              <a:solidFill>
                <a:schemeClr val="bg1">
                  <a:lumMod val="65000"/>
                </a:schemeClr>
              </a:solidFill>
            </a:ln>
          </c:spPr>
          <c:marker>
            <c:symbol val="circle"/>
            <c:size val="10"/>
            <c:spPr>
              <a:solidFill>
                <a:schemeClr val="bg1">
                  <a:lumMod val="65000"/>
                </a:schemeClr>
              </a:solid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[0]!Measure</c:f>
              <c:numCache>
                <c:formatCode>General</c:formatCode>
                <c:ptCount val="50"/>
                <c:pt idx="0">
                  <c:v>2</c:v>
                </c:pt>
                <c:pt idx="1">
                  <c:v>1</c:v>
                </c:pt>
                <c:pt idx="2">
                  <c:v>1</c:v>
                </c:pt>
                <c:pt idx="3">
                  <c:v>2</c:v>
                </c:pt>
                <c:pt idx="4">
                  <c:v>1</c:v>
                </c:pt>
                <c:pt idx="5">
                  <c:v>1</c:v>
                </c:pt>
                <c:pt idx="6">
                  <c:v>1</c:v>
                </c:pt>
                <c:pt idx="7">
                  <c:v>1</c:v>
                </c:pt>
                <c:pt idx="8">
                  <c:v>5</c:v>
                </c:pt>
                <c:pt idx="9">
                  <c:v>1</c:v>
                </c:pt>
                <c:pt idx="10">
                  <c:v>2</c:v>
                </c:pt>
                <c:pt idx="11">
                  <c:v>3</c:v>
                </c:pt>
                <c:pt idx="12">
                  <c:v>4</c:v>
                </c:pt>
                <c:pt idx="13">
                  <c:v>1</c:v>
                </c:pt>
                <c:pt idx="14">
                  <c:v>3</c:v>
                </c:pt>
                <c:pt idx="15">
                  <c:v>1</c:v>
                </c:pt>
                <c:pt idx="16">
                  <c:v>2</c:v>
                </c:pt>
                <c:pt idx="17">
                  <c:v>7</c:v>
                </c:pt>
                <c:pt idx="18">
                  <c:v>1</c:v>
                </c:pt>
                <c:pt idx="19">
                  <c:v>4</c:v>
                </c:pt>
                <c:pt idx="20">
                  <c:v>1</c:v>
                </c:pt>
                <c:pt idx="21">
                  <c:v>1</c:v>
                </c:pt>
                <c:pt idx="22">
                  <c:v>1</c:v>
                </c:pt>
                <c:pt idx="23">
                  <c:v>2</c:v>
                </c:pt>
                <c:pt idx="24">
                  <c:v>1</c:v>
                </c:pt>
                <c:pt idx="25">
                  <c:v>1</c:v>
                </c:pt>
                <c:pt idx="26">
                  <c:v>7</c:v>
                </c:pt>
                <c:pt idx="27">
                  <c:v>1</c:v>
                </c:pt>
                <c:pt idx="28">
                  <c:v>3</c:v>
                </c:pt>
                <c:pt idx="29">
                  <c:v>1</c:v>
                </c:pt>
                <c:pt idx="30">
                  <c:v>1</c:v>
                </c:pt>
                <c:pt idx="31">
                  <c:v>1</c:v>
                </c:pt>
                <c:pt idx="32">
                  <c:v>21</c:v>
                </c:pt>
                <c:pt idx="33">
                  <c:v>3</c:v>
                </c:pt>
                <c:pt idx="34">
                  <c:v>1</c:v>
                </c:pt>
                <c:pt idx="35">
                  <c:v>1</c:v>
                </c:pt>
                <c:pt idx="36">
                  <c:v>2</c:v>
                </c:pt>
                <c:pt idx="37">
                  <c:v>1</c:v>
                </c:pt>
                <c:pt idx="38">
                  <c:v>1</c:v>
                </c:pt>
                <c:pt idx="39">
                  <c:v>7</c:v>
                </c:pt>
                <c:pt idx="40">
                  <c:v>15</c:v>
                </c:pt>
                <c:pt idx="41">
                  <c:v>2</c:v>
                </c:pt>
                <c:pt idx="42">
                  <c:v>2</c:v>
                </c:pt>
                <c:pt idx="43">
                  <c:v>4</c:v>
                </c:pt>
                <c:pt idx="44">
                  <c:v>1</c:v>
                </c:pt>
                <c:pt idx="45">
                  <c:v>1</c:v>
                </c:pt>
                <c:pt idx="46">
                  <c:v>9</c:v>
                </c:pt>
                <c:pt idx="47">
                  <c:v>2</c:v>
                </c:pt>
                <c:pt idx="48">
                  <c:v>1</c:v>
                </c:pt>
                <c:pt idx="49">
                  <c:v>1</c:v>
                </c:pt>
              </c:numCache>
            </c:numRef>
          </c:val>
          <c:smooth val="0"/>
          <c:extLst>
            <c:ext xmlns:c16="http://schemas.microsoft.com/office/drawing/2014/chart" uri="{C3380CC4-5D6E-409C-BE32-E72D297353CC}">
              <c16:uniqueId val="{00000000-D4DA-C94F-AACB-F93C4C8941F4}"/>
            </c:ext>
          </c:extLst>
        </c:ser>
        <c:ser>
          <c:idx val="2"/>
          <c:order val="2"/>
          <c:tx>
            <c:v>Process limits - 3σ</c:v>
          </c:tx>
          <c:spPr>
            <a:ln w="34925">
              <a:solidFill>
                <a:schemeClr val="bg1">
                  <a:lumMod val="50000"/>
                </a:schemeClr>
              </a:solidFill>
              <a:prstDash val="dash"/>
            </a:ln>
          </c:spPr>
          <c:marker>
            <c:symbol val="none"/>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[0]!UCL</c:f>
              <c:numCache>
                <c:formatCode>0.00</c:formatCode>
                <c:ptCount val="50"/>
                <c:pt idx="0">
                  <c:v>10.780000000000001</c:v>
                </c:pt>
                <c:pt idx="1">
                  <c:v>10.780000000000001</c:v>
                </c:pt>
                <c:pt idx="2">
                  <c:v>10.780000000000001</c:v>
                </c:pt>
                <c:pt idx="3">
                  <c:v>10.780000000000001</c:v>
                </c:pt>
                <c:pt idx="4">
                  <c:v>10.780000000000001</c:v>
                </c:pt>
                <c:pt idx="5">
                  <c:v>10.780000000000001</c:v>
                </c:pt>
                <c:pt idx="6">
                  <c:v>10.780000000000001</c:v>
                </c:pt>
                <c:pt idx="7">
                  <c:v>10.780000000000001</c:v>
                </c:pt>
                <c:pt idx="8">
                  <c:v>10.780000000000001</c:v>
                </c:pt>
                <c:pt idx="9">
                  <c:v>10.780000000000001</c:v>
                </c:pt>
                <c:pt idx="10">
                  <c:v>10.780000000000001</c:v>
                </c:pt>
                <c:pt idx="11">
                  <c:v>10.780000000000001</c:v>
                </c:pt>
                <c:pt idx="12">
                  <c:v>10.780000000000001</c:v>
                </c:pt>
                <c:pt idx="13">
                  <c:v>10.780000000000001</c:v>
                </c:pt>
                <c:pt idx="14">
                  <c:v>10.780000000000001</c:v>
                </c:pt>
                <c:pt idx="15">
                  <c:v>10.780000000000001</c:v>
                </c:pt>
                <c:pt idx="16">
                  <c:v>10.780000000000001</c:v>
                </c:pt>
                <c:pt idx="17">
                  <c:v>10.780000000000001</c:v>
                </c:pt>
                <c:pt idx="18">
                  <c:v>10.780000000000001</c:v>
                </c:pt>
                <c:pt idx="19">
                  <c:v>10.780000000000001</c:v>
                </c:pt>
                <c:pt idx="20">
                  <c:v>10.780000000000001</c:v>
                </c:pt>
                <c:pt idx="21">
                  <c:v>10.780000000000001</c:v>
                </c:pt>
                <c:pt idx="22">
                  <c:v>10.780000000000001</c:v>
                </c:pt>
                <c:pt idx="23">
                  <c:v>10.780000000000001</c:v>
                </c:pt>
                <c:pt idx="24">
                  <c:v>10.780000000000001</c:v>
                </c:pt>
                <c:pt idx="25">
                  <c:v>10.780000000000001</c:v>
                </c:pt>
                <c:pt idx="26">
                  <c:v>10.780000000000001</c:v>
                </c:pt>
                <c:pt idx="27">
                  <c:v>10.780000000000001</c:v>
                </c:pt>
                <c:pt idx="28">
                  <c:v>10.780000000000001</c:v>
                </c:pt>
                <c:pt idx="29">
                  <c:v>10.780000000000001</c:v>
                </c:pt>
                <c:pt idx="30">
                  <c:v>10.780000000000001</c:v>
                </c:pt>
                <c:pt idx="31">
                  <c:v>10.780000000000001</c:v>
                </c:pt>
                <c:pt idx="32">
                  <c:v>10.780000000000001</c:v>
                </c:pt>
                <c:pt idx="33">
                  <c:v>10.780000000000001</c:v>
                </c:pt>
                <c:pt idx="34">
                  <c:v>10.780000000000001</c:v>
                </c:pt>
                <c:pt idx="35">
                  <c:v>10.780000000000001</c:v>
                </c:pt>
                <c:pt idx="36">
                  <c:v>10.780000000000001</c:v>
                </c:pt>
                <c:pt idx="37">
                  <c:v>10.780000000000001</c:v>
                </c:pt>
                <c:pt idx="38">
                  <c:v>10.780000000000001</c:v>
                </c:pt>
                <c:pt idx="39">
                  <c:v>10.780000000000001</c:v>
                </c:pt>
                <c:pt idx="40">
                  <c:v>10.780000000000001</c:v>
                </c:pt>
                <c:pt idx="41">
                  <c:v>10.780000000000001</c:v>
                </c:pt>
                <c:pt idx="42">
                  <c:v>10.780000000000001</c:v>
                </c:pt>
                <c:pt idx="43">
                  <c:v>10.780000000000001</c:v>
                </c:pt>
                <c:pt idx="44">
                  <c:v>10.780000000000001</c:v>
                </c:pt>
                <c:pt idx="45">
                  <c:v>10.780000000000001</c:v>
                </c:pt>
                <c:pt idx="46">
                  <c:v>10.780000000000001</c:v>
                </c:pt>
                <c:pt idx="47">
                  <c:v>10.780000000000001</c:v>
                </c:pt>
                <c:pt idx="48">
                  <c:v>10.780000000000001</c:v>
                </c:pt>
                <c:pt idx="49">
                  <c:v>10.780000000000001</c:v>
                </c:pt>
              </c:numCache>
            </c:numRef>
          </c:val>
          <c:smooth val="0"/>
          <c:extLst>
            <c:ext xmlns:c16="http://schemas.microsoft.com/office/drawing/2014/chart" uri="{C3380CC4-5D6E-409C-BE32-E72D297353CC}">
              <c16:uniqueId val="{00000002-D4DA-C94F-AACB-F93C4C8941F4}"/>
            </c:ext>
          </c:extLst>
        </c:ser>
        <c:ser>
          <c:idx val="3"/>
          <c:order val="3"/>
          <c:tx>
            <c:v>LPL</c:v>
          </c:tx>
          <c:spPr>
            <a:ln w="34925">
              <a:solidFill>
                <a:schemeClr val="bg1">
                  <a:lumMod val="50000"/>
                </a:schemeClr>
              </a:solidFill>
              <a:prstDash val="dash"/>
            </a:ln>
          </c:spPr>
          <c:marker>
            <c:symbol val="none"/>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[0]!LCL</c:f>
              <c:numCache>
                <c:formatCode>0.00</c:formatCode>
                <c:ptCount val="50"/>
                <c:pt idx="0">
                  <c:v>-5.1800000000000006</c:v>
                </c:pt>
                <c:pt idx="1">
                  <c:v>-5.1800000000000006</c:v>
                </c:pt>
                <c:pt idx="2">
                  <c:v>-5.1800000000000006</c:v>
                </c:pt>
                <c:pt idx="3">
                  <c:v>-5.1800000000000006</c:v>
                </c:pt>
                <c:pt idx="4">
                  <c:v>-5.1800000000000006</c:v>
                </c:pt>
                <c:pt idx="5">
                  <c:v>-5.1800000000000006</c:v>
                </c:pt>
                <c:pt idx="6">
                  <c:v>-5.1800000000000006</c:v>
                </c:pt>
                <c:pt idx="7">
                  <c:v>-5.1800000000000006</c:v>
                </c:pt>
                <c:pt idx="8">
                  <c:v>-5.1800000000000006</c:v>
                </c:pt>
                <c:pt idx="9">
                  <c:v>-5.1800000000000006</c:v>
                </c:pt>
                <c:pt idx="10">
                  <c:v>-5.1800000000000006</c:v>
                </c:pt>
                <c:pt idx="11">
                  <c:v>-5.1800000000000006</c:v>
                </c:pt>
                <c:pt idx="12">
                  <c:v>-5.1800000000000006</c:v>
                </c:pt>
                <c:pt idx="13">
                  <c:v>-5.1800000000000006</c:v>
                </c:pt>
                <c:pt idx="14">
                  <c:v>-5.1800000000000006</c:v>
                </c:pt>
                <c:pt idx="15">
                  <c:v>-5.1800000000000006</c:v>
                </c:pt>
                <c:pt idx="16">
                  <c:v>-5.1800000000000006</c:v>
                </c:pt>
                <c:pt idx="17">
                  <c:v>-5.1800000000000006</c:v>
                </c:pt>
                <c:pt idx="18">
                  <c:v>-5.1800000000000006</c:v>
                </c:pt>
                <c:pt idx="19">
                  <c:v>-5.1800000000000006</c:v>
                </c:pt>
                <c:pt idx="20">
                  <c:v>-5.1800000000000006</c:v>
                </c:pt>
                <c:pt idx="21">
                  <c:v>-5.1800000000000006</c:v>
                </c:pt>
                <c:pt idx="22">
                  <c:v>-5.1800000000000006</c:v>
                </c:pt>
                <c:pt idx="23">
                  <c:v>-5.1800000000000006</c:v>
                </c:pt>
                <c:pt idx="24">
                  <c:v>-5.1800000000000006</c:v>
                </c:pt>
                <c:pt idx="25">
                  <c:v>-5.1800000000000006</c:v>
                </c:pt>
                <c:pt idx="26">
                  <c:v>-5.1800000000000006</c:v>
                </c:pt>
                <c:pt idx="27">
                  <c:v>-5.1800000000000006</c:v>
                </c:pt>
                <c:pt idx="28">
                  <c:v>-5.1800000000000006</c:v>
                </c:pt>
                <c:pt idx="29">
                  <c:v>-5.1800000000000006</c:v>
                </c:pt>
                <c:pt idx="30">
                  <c:v>-5.1800000000000006</c:v>
                </c:pt>
                <c:pt idx="31">
                  <c:v>-5.1800000000000006</c:v>
                </c:pt>
                <c:pt idx="32">
                  <c:v>-5.1800000000000006</c:v>
                </c:pt>
                <c:pt idx="33">
                  <c:v>-5.1800000000000006</c:v>
                </c:pt>
                <c:pt idx="34">
                  <c:v>-5.1800000000000006</c:v>
                </c:pt>
                <c:pt idx="35">
                  <c:v>-5.1800000000000006</c:v>
                </c:pt>
                <c:pt idx="36">
                  <c:v>-5.1800000000000006</c:v>
                </c:pt>
                <c:pt idx="37">
                  <c:v>-5.1800000000000006</c:v>
                </c:pt>
                <c:pt idx="38">
                  <c:v>-5.1800000000000006</c:v>
                </c:pt>
                <c:pt idx="39">
                  <c:v>-5.1800000000000006</c:v>
                </c:pt>
                <c:pt idx="40">
                  <c:v>-5.1800000000000006</c:v>
                </c:pt>
                <c:pt idx="41">
                  <c:v>-5.1800000000000006</c:v>
                </c:pt>
                <c:pt idx="42">
                  <c:v>-5.1800000000000006</c:v>
                </c:pt>
                <c:pt idx="43">
                  <c:v>-5.1800000000000006</c:v>
                </c:pt>
                <c:pt idx="44">
                  <c:v>-5.1800000000000006</c:v>
                </c:pt>
                <c:pt idx="45">
                  <c:v>-5.1800000000000006</c:v>
                </c:pt>
                <c:pt idx="46">
                  <c:v>-5.1800000000000006</c:v>
                </c:pt>
                <c:pt idx="47">
                  <c:v>-5.1800000000000006</c:v>
                </c:pt>
                <c:pt idx="48">
                  <c:v>-5.1800000000000006</c:v>
                </c:pt>
                <c:pt idx="49">
                  <c:v>-5.1800000000000006</c:v>
                </c:pt>
              </c:numCache>
            </c:numRef>
          </c:val>
          <c:smooth val="0"/>
          <c:extLst>
            <c:ext xmlns:c16="http://schemas.microsoft.com/office/drawing/2014/chart" uri="{C3380CC4-5D6E-409C-BE32-E72D297353CC}">
              <c16:uniqueId val="{00000003-D4DA-C94F-AACB-F93C4C8941F4}"/>
            </c:ext>
          </c:extLst>
        </c:ser>
        <c:ser>
          <c:idx val="4"/>
          <c:order val="4"/>
          <c:tx>
            <c:v>Special cause - concern</c:v>
          </c:tx>
          <c:spPr>
            <a:ln>
              <a:noFill/>
            </a:ln>
          </c:spPr>
          <c:marker>
            <c:symbol val="circle"/>
            <c:size val="10"/>
            <c:spPr>
              <a:solidFill>
                <a:schemeClr val="accent6">
                  <a:lumMod val="75000"/>
                </a:schemeClr>
              </a:solid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[0]!SCC</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21</c:v>
                </c:pt>
                <c:pt idx="33">
                  <c:v>#N/A</c:v>
                </c:pt>
                <c:pt idx="34">
                  <c:v>#N/A</c:v>
                </c:pt>
                <c:pt idx="35">
                  <c:v>#N/A</c:v>
                </c:pt>
                <c:pt idx="36">
                  <c:v>#N/A</c:v>
                </c:pt>
                <c:pt idx="37">
                  <c:v>#N/A</c:v>
                </c:pt>
                <c:pt idx="38">
                  <c:v>#N/A</c:v>
                </c:pt>
                <c:pt idx="39">
                  <c:v>#N/A</c:v>
                </c:pt>
                <c:pt idx="40">
                  <c:v>15</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4-D4DA-C94F-AACB-F93C4C8941F4}"/>
            </c:ext>
          </c:extLst>
        </c:ser>
        <c:ser>
          <c:idx val="5"/>
          <c:order val="5"/>
          <c:tx>
            <c:v>Special cause  - improvement</c:v>
          </c:tx>
          <c:spPr>
            <a:ln>
              <a:noFill/>
            </a:ln>
          </c:spPr>
          <c:marker>
            <c:symbol val="circle"/>
            <c:size val="10"/>
            <c:spPr>
              <a:solidFill>
                <a:srgbClr val="00B0F0"/>
              </a:solid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[0]!SCi</c:f>
              <c:numCache>
                <c:formatCode>General</c:formatCode>
                <c:ptCount val="50"/>
                <c:pt idx="0">
                  <c:v>2</c:v>
                </c:pt>
                <c:pt idx="1">
                  <c:v>1</c:v>
                </c:pt>
                <c:pt idx="2">
                  <c:v>1</c:v>
                </c:pt>
                <c:pt idx="3">
                  <c:v>2</c:v>
                </c:pt>
                <c:pt idx="4">
                  <c:v>1</c:v>
                </c:pt>
                <c:pt idx="5">
                  <c:v>1</c:v>
                </c:pt>
                <c:pt idx="6">
                  <c:v>1</c:v>
                </c:pt>
                <c:pt idx="7">
                  <c:v>1</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5-D4DA-C94F-AACB-F93C4C8941F4}"/>
            </c:ext>
          </c:extLst>
        </c:ser>
        <c:ser>
          <c:idx val="9"/>
          <c:order val="6"/>
          <c:tx>
            <c:strRef>
              <c:f>'Work sheet 1'!$BC$6</c:f>
              <c:strCache>
                <c:ptCount val="1"/>
                <c:pt idx="0">
                  <c:v>Lewis had covid</c:v>
                </c:pt>
              </c:strCache>
            </c:strRef>
          </c:tx>
          <c:spPr>
            <a:ln>
              <a:noFill/>
            </a:ln>
          </c:spPr>
          <c:marker>
            <c:symbol val="square"/>
            <c:size val="15"/>
            <c:spPr>
              <a:blipFill>
                <a:blip xmlns:r="http://schemas.openxmlformats.org/officeDocument/2006/relationships" r:embed="rId1"/>
                <a:stretch>
                  <a:fillRect/>
                </a:stretch>
              </a:blipFill>
              <a:ln>
                <a:noFill/>
              </a:ln>
            </c:spPr>
          </c:marker>
          <c:dLbls>
            <c:spPr>
              <a:solidFill>
                <a:schemeClr val="bg1"/>
              </a:solidFill>
              <a:ln>
                <a:noFill/>
              </a:ln>
              <a:effectLst/>
            </c:spPr>
            <c:txPr>
              <a:bodyPr rot="0" vert="horz" wrap="square" lIns="38100" tIns="108000" rIns="720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[0]!Intv1</c:f>
              <c:numCache>
                <c:formatCode>0</c:formatCode>
                <c:ptCount val="50"/>
                <c:pt idx="0">
                  <c:v>#N/A</c:v>
                </c:pt>
                <c:pt idx="1">
                  <c:v>#N/A</c:v>
                </c:pt>
                <c:pt idx="2">
                  <c:v>#N/A</c:v>
                </c:pt>
                <c:pt idx="3">
                  <c:v>#N/A</c:v>
                </c:pt>
                <c:pt idx="4">
                  <c:v>-3.3975</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16.602499999999999</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9-D4DA-C94F-AACB-F93C4C8941F4}"/>
            </c:ext>
          </c:extLst>
        </c:ser>
        <c:ser>
          <c:idx val="10"/>
          <c:order val="7"/>
          <c:tx>
            <c:strRef>
              <c:f>'Work sheet 1'!$BD$6</c:f>
              <c:strCache>
                <c:ptCount val="1"/>
                <c:pt idx="0">
                  <c:v>Crashed car</c:v>
                </c:pt>
              </c:strCache>
            </c:strRef>
          </c:tx>
          <c:spPr>
            <a:ln>
              <a:noFill/>
            </a:ln>
          </c:spPr>
          <c:marker>
            <c:symbol val="square"/>
            <c:size val="15"/>
            <c:spPr>
              <a:blipFill>
                <a:blip xmlns:r="http://schemas.openxmlformats.org/officeDocument/2006/relationships" r:embed="rId1"/>
                <a:stretch>
                  <a:fillRect/>
                </a:stretch>
              </a:blipFill>
              <a:ln>
                <a:noFill/>
              </a:ln>
            </c:spPr>
          </c:marker>
          <c:dLbls>
            <c:spPr>
              <a:solidFill>
                <a:schemeClr val="bg1"/>
              </a:solidFill>
              <a:ln>
                <a:noFill/>
              </a:ln>
              <a:effectLst/>
            </c:spPr>
            <c:txPr>
              <a:bodyPr rot="0" vert="horz" wrap="square" lIns="38100" tIns="19050" rIns="1080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[0]!Intv2</c:f>
              <c:numCache>
                <c:formatCode>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-0.39749999999999996</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10.602499999999999</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A-D4DA-C94F-AACB-F93C4C8941F4}"/>
            </c:ext>
          </c:extLst>
        </c:ser>
        <c:ser>
          <c:idx val="11"/>
          <c:order val="8"/>
          <c:tx>
            <c:strRef>
              <c:f>'Work sheet 1'!$BE$6</c:f>
              <c:strCache>
                <c:ptCount val="1"/>
                <c:pt idx="0">
                  <c:v>0</c:v>
                </c:pt>
              </c:strCache>
            </c:strRef>
          </c:tx>
          <c:spPr>
            <a:ln>
              <a:noFill/>
            </a:ln>
          </c:spPr>
          <c:marker>
            <c:symbol val="square"/>
            <c:size val="14"/>
            <c:spPr>
              <a:blipFill>
                <a:blip xmlns:r="http://schemas.openxmlformats.org/officeDocument/2006/relationships" r:embed="rId1"/>
                <a:stretch>
                  <a:fillRect/>
                </a:stretch>
              </a:blipFill>
              <a:ln>
                <a:noFill/>
              </a:ln>
            </c:spPr>
          </c:marker>
          <c:dLbls>
            <c:spPr>
              <a:solidFill>
                <a:schemeClr val="bg1"/>
              </a:solidFill>
              <a:ln>
                <a:noFill/>
              </a:ln>
              <a:effectLst/>
            </c:spPr>
            <c:txPr>
              <a:bodyPr rot="0" vert="horz" wrap="square" lIns="38100" tIns="19050" rIns="1080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[0]!Intv3</c:f>
              <c:numCache>
                <c:formatCode>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B-D4DA-C94F-AACB-F93C4C8941F4}"/>
            </c:ext>
          </c:extLst>
        </c:ser>
        <c:ser>
          <c:idx val="12"/>
          <c:order val="9"/>
          <c:tx>
            <c:strRef>
              <c:f>'Work sheet 1'!$BF$6</c:f>
              <c:strCache>
                <c:ptCount val="1"/>
                <c:pt idx="0">
                  <c:v>0</c:v>
                </c:pt>
              </c:strCache>
            </c:strRef>
          </c:tx>
          <c:spPr>
            <a:ln>
              <a:noFill/>
            </a:ln>
          </c:spPr>
          <c:marker>
            <c:symbol val="square"/>
            <c:size val="15"/>
            <c:spPr>
              <a:blipFill>
                <a:blip xmlns:r="http://schemas.openxmlformats.org/officeDocument/2006/relationships" r:embed="rId1"/>
                <a:stretch>
                  <a:fillRect/>
                </a:stretch>
              </a:blipFill>
              <a:ln>
                <a:noFill/>
              </a:ln>
            </c:spPr>
          </c:marker>
          <c:dLbls>
            <c:spPr>
              <a:solidFill>
                <a:schemeClr val="bg1"/>
              </a:solidFill>
              <a:ln>
                <a:noFill/>
              </a:ln>
              <a:effectLst/>
            </c:spPr>
            <c:txPr>
              <a:bodyPr rot="0" vert="horz" wrap="square" lIns="38100" tIns="19050" rIns="1080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[0]!Intv4</c:f>
              <c:numCache>
                <c:formatCode>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C-D4DA-C94F-AACB-F93C4C8941F4}"/>
            </c:ext>
          </c:extLst>
        </c:ser>
        <c:ser>
          <c:idx val="13"/>
          <c:order val="10"/>
          <c:tx>
            <c:strRef>
              <c:f>'Work sheet 1'!$BG$6</c:f>
              <c:strCache>
                <c:ptCount val="1"/>
                <c:pt idx="0">
                  <c:v>0</c:v>
                </c:pt>
              </c:strCache>
            </c:strRef>
          </c:tx>
          <c:spPr>
            <a:ln>
              <a:noFill/>
            </a:ln>
          </c:spPr>
          <c:marker>
            <c:symbol val="square"/>
            <c:size val="15"/>
            <c:spPr>
              <a:blipFill>
                <a:blip xmlns:r="http://schemas.openxmlformats.org/officeDocument/2006/relationships" r:embed="rId1"/>
                <a:stretch>
                  <a:fillRect/>
                </a:stretch>
              </a:blipFill>
              <a:ln>
                <a:noFill/>
              </a:ln>
            </c:spPr>
          </c:marker>
          <c:dLbls>
            <c:spPr>
              <a:solidFill>
                <a:schemeClr val="bg1"/>
              </a:solidFill>
              <a:ln>
                <a:noFill/>
              </a:ln>
              <a:effectLst/>
            </c:spPr>
            <c:txPr>
              <a:bodyPr rot="0" vert="horz" wrap="square" lIns="38100" tIns="19050" rIns="1080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[0]!Intv5</c:f>
              <c:numCache>
                <c:formatCode>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D-D4DA-C94F-AACB-F93C4C8941F4}"/>
            </c:ext>
          </c:extLst>
        </c:ser>
        <c:ser>
          <c:idx val="14"/>
          <c:order val="11"/>
          <c:tx>
            <c:strRef>
              <c:f>'Work sheet 1'!$BI$6</c:f>
              <c:strCache>
                <c:ptCount val="1"/>
                <c:pt idx="0">
                  <c:v>0</c:v>
                </c:pt>
              </c:strCache>
            </c:strRef>
          </c:tx>
          <c:spPr>
            <a:ln>
              <a:noFill/>
            </a:ln>
          </c:spPr>
          <c:marker>
            <c:symbol val="square"/>
            <c:size val="15"/>
            <c:spPr>
              <a:blipFill>
                <a:blip xmlns:r="http://schemas.openxmlformats.org/officeDocument/2006/relationships" r:embed="rId1"/>
                <a:stretch>
                  <a:fillRect/>
                </a:stretch>
              </a:blipFill>
              <a:ln>
                <a:noFill/>
              </a:ln>
            </c:spPr>
          </c:marker>
          <c:dLbls>
            <c:spPr>
              <a:solidFill>
                <a:schemeClr val="accent5">
                  <a:lumMod val="20000"/>
                  <a:lumOff val="80000"/>
                </a:schemeClr>
              </a:solidFill>
              <a:ln>
                <a:noFill/>
              </a:ln>
              <a:effectLst/>
            </c:spPr>
            <c:txPr>
              <a:bodyPr rot="0" vert="horz" wrap="square" lIns="38100" tIns="19050" rIns="381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[0]!Change_1</c:f>
              <c:numCache>
                <c:formatCode>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E-D4DA-C94F-AACB-F93C4C8941F4}"/>
            </c:ext>
          </c:extLst>
        </c:ser>
        <c:ser>
          <c:idx val="15"/>
          <c:order val="12"/>
          <c:tx>
            <c:strRef>
              <c:f>'Work sheet 1'!$BJ$6</c:f>
              <c:strCache>
                <c:ptCount val="1"/>
                <c:pt idx="0">
                  <c:v>0</c:v>
                </c:pt>
              </c:strCache>
            </c:strRef>
          </c:tx>
          <c:spPr>
            <a:ln>
              <a:noFill/>
            </a:ln>
          </c:spPr>
          <c:marker>
            <c:symbol val="square"/>
            <c:size val="15"/>
            <c:spPr>
              <a:blipFill>
                <a:blip xmlns:r="http://schemas.openxmlformats.org/officeDocument/2006/relationships" r:embed="rId1"/>
                <a:stretch>
                  <a:fillRect/>
                </a:stretch>
              </a:blipFill>
              <a:ln>
                <a:noFill/>
              </a:ln>
            </c:spPr>
          </c:marker>
          <c:dLbls>
            <c:spPr>
              <a:solidFill>
                <a:schemeClr val="accent5">
                  <a:lumMod val="20000"/>
                  <a:lumOff val="80000"/>
                </a:schemeClr>
              </a:solidFill>
              <a:ln>
                <a:noFill/>
              </a:ln>
              <a:effectLst/>
            </c:spPr>
            <c:txPr>
              <a:bodyPr rot="0" vert="horz" wrap="square" lIns="38100" tIns="19050" rIns="381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[0]!Change_2</c:f>
              <c:numCache>
                <c:formatCode>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F-D4DA-C94F-AACB-F93C4C8941F4}"/>
            </c:ext>
          </c:extLst>
        </c:ser>
        <c:ser>
          <c:idx val="16"/>
          <c:order val="13"/>
          <c:tx>
            <c:v>Target</c:v>
          </c:tx>
          <c:spPr>
            <a:ln>
              <a:solidFill>
                <a:srgbClr val="FF0000"/>
              </a:solidFill>
              <a:prstDash val="dash"/>
            </a:ln>
          </c:spPr>
          <c:marker>
            <c:symbol val="none"/>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[0]!Target</c:f>
              <c:numCache>
                <c:formatCode>General</c:formatCode>
                <c:ptCount val="5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numCache>
            </c:numRef>
          </c:val>
          <c:smooth val="0"/>
          <c:extLst>
            <c:ext xmlns:c16="http://schemas.microsoft.com/office/drawing/2014/chart" uri="{C3380CC4-5D6E-409C-BE32-E72D297353CC}">
              <c16:uniqueId val="{00000000-3E1E-4688-8131-5D6FF9648DA9}"/>
            </c:ext>
          </c:extLst>
        </c:ser>
        <c:ser>
          <c:idx val="6"/>
          <c:order val="14"/>
          <c:tx>
            <c:v>ICON CC</c:v>
          </c:tx>
          <c:spPr>
            <a:ln>
              <a:noFill/>
            </a:ln>
          </c:spPr>
          <c:marker>
            <c:symbol val="circle"/>
            <c:size val="30"/>
            <c:spPr>
              <a:blipFill>
                <a:blip xmlns:r="http://schemas.openxmlformats.org/officeDocument/2006/relationships" r:embed="rId2"/>
                <a:stretch>
                  <a:fillRect/>
                </a:stretch>
              </a:blipFill>
              <a:ln>
                <a:noFill/>
              </a:ln>
            </c:spPr>
          </c:marker>
          <c:dPt>
            <c:idx val="19"/>
            <c:bubble3D val="0"/>
            <c:extLst>
              <c:ext xmlns:c16="http://schemas.microsoft.com/office/drawing/2014/chart" uri="{C3380CC4-5D6E-409C-BE32-E72D297353CC}">
                <c16:uniqueId val="{0000000B-F990-4B94-A76E-50DCECE1FF1F}"/>
              </c:ext>
            </c:extLst>
          </c:dPt>
          <c:dPt>
            <c:idx val="24"/>
            <c:bubble3D val="0"/>
            <c:extLst>
              <c:ext xmlns:c16="http://schemas.microsoft.com/office/drawing/2014/chart" uri="{C3380CC4-5D6E-409C-BE32-E72D297353CC}">
                <c16:uniqueId val="{00000006-D590-489D-B9E4-90CEC5C0CE4F}"/>
              </c:ext>
            </c:extLst>
          </c:dPt>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[0]!I_CC</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30</c:v>
                </c:pt>
              </c:numCache>
            </c:numRef>
          </c:val>
          <c:smooth val="0"/>
          <c:extLst>
            <c:ext xmlns:c16="http://schemas.microsoft.com/office/drawing/2014/chart" uri="{C3380CC4-5D6E-409C-BE32-E72D297353CC}">
              <c16:uniqueId val="{00000001-F990-4B94-A76E-50DCECE1FF1F}"/>
            </c:ext>
          </c:extLst>
        </c:ser>
        <c:ser>
          <c:idx val="7"/>
          <c:order val="15"/>
          <c:tx>
            <c:v>I_SCIH</c:v>
          </c:tx>
          <c:spPr>
            <a:ln>
              <a:noFill/>
            </a:ln>
          </c:spPr>
          <c:marker>
            <c:symbol val="circle"/>
            <c:size val="30"/>
            <c:spPr>
              <a:blipFill>
                <a:blip xmlns:r="http://schemas.openxmlformats.org/officeDocument/2006/relationships" r:embed="rId3"/>
                <a:stretch>
                  <a:fillRect/>
                </a:stretch>
              </a:blipFill>
              <a:ln>
                <a:noFill/>
              </a:ln>
            </c:spPr>
          </c:marker>
          <c:dPt>
            <c:idx val="19"/>
            <c:bubble3D val="0"/>
            <c:extLst>
              <c:ext xmlns:c16="http://schemas.microsoft.com/office/drawing/2014/chart" uri="{C3380CC4-5D6E-409C-BE32-E72D297353CC}">
                <c16:uniqueId val="{0000000C-F990-4B94-A76E-50DCECE1FF1F}"/>
              </c:ext>
            </c:extLst>
          </c:dPt>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[0]!I_SCIH</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2-F990-4B94-A76E-50DCECE1FF1F}"/>
            </c:ext>
          </c:extLst>
        </c:ser>
        <c:ser>
          <c:idx val="8"/>
          <c:order val="16"/>
          <c:tx>
            <c:v>I_SCCH</c:v>
          </c:tx>
          <c:spPr>
            <a:ln>
              <a:noFill/>
            </a:ln>
          </c:spPr>
          <c:marker>
            <c:symbol val="circle"/>
            <c:size val="30"/>
            <c:spPr>
              <a:blipFill>
                <a:blip xmlns:r="http://schemas.openxmlformats.org/officeDocument/2006/relationships" r:embed="rId4"/>
                <a:stretch>
                  <a:fillRect/>
                </a:stretch>
              </a:blipFill>
              <a:ln>
                <a:noFill/>
              </a:ln>
            </c:spPr>
          </c:marker>
          <c:dPt>
            <c:idx val="19"/>
            <c:bubble3D val="0"/>
            <c:extLst>
              <c:ext xmlns:c16="http://schemas.microsoft.com/office/drawing/2014/chart" uri="{C3380CC4-5D6E-409C-BE32-E72D297353CC}">
                <c16:uniqueId val="{0000000E-F990-4B94-A76E-50DCECE1FF1F}"/>
              </c:ext>
            </c:extLst>
          </c:dPt>
          <c:dPt>
            <c:idx val="24"/>
            <c:bubble3D val="0"/>
            <c:extLst>
              <c:ext xmlns:c16="http://schemas.microsoft.com/office/drawing/2014/chart" uri="{C3380CC4-5D6E-409C-BE32-E72D297353CC}">
                <c16:uniqueId val="{00000005-D590-489D-B9E4-90CEC5C0CE4F}"/>
              </c:ext>
            </c:extLst>
          </c:dPt>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[0]!I_SCCH</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4-F990-4B94-A76E-50DCECE1FF1F}"/>
            </c:ext>
          </c:extLst>
        </c:ser>
        <c:ser>
          <c:idx val="17"/>
          <c:order val="17"/>
          <c:tx>
            <c:v>I_SCCL</c:v>
          </c:tx>
          <c:spPr>
            <a:ln>
              <a:noFill/>
            </a:ln>
          </c:spPr>
          <c:marker>
            <c:symbol val="circle"/>
            <c:size val="30"/>
            <c:spPr>
              <a:blipFill>
                <a:blip xmlns:r="http://schemas.openxmlformats.org/officeDocument/2006/relationships" r:embed="rId5"/>
                <a:stretch>
                  <a:fillRect/>
                </a:stretch>
              </a:blipFill>
              <a:ln>
                <a:noFill/>
              </a:ln>
            </c:spPr>
          </c:marker>
          <c:dPt>
            <c:idx val="19"/>
            <c:bubble3D val="0"/>
            <c:extLst>
              <c:ext xmlns:c16="http://schemas.microsoft.com/office/drawing/2014/chart" uri="{C3380CC4-5D6E-409C-BE32-E72D297353CC}">
                <c16:uniqueId val="{0000000D-F990-4B94-A76E-50DCECE1FF1F}"/>
              </c:ext>
            </c:extLst>
          </c:dPt>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[0]!I_SCCL</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5-F990-4B94-A76E-50DCECE1FF1F}"/>
            </c:ext>
          </c:extLst>
        </c:ser>
        <c:ser>
          <c:idx val="18"/>
          <c:order val="18"/>
          <c:tx>
            <c:v>I_SCIL</c:v>
          </c:tx>
          <c:spPr>
            <a:ln>
              <a:noFill/>
            </a:ln>
          </c:spPr>
          <c:marker>
            <c:symbol val="circle"/>
            <c:size val="30"/>
            <c:spPr>
              <a:blipFill>
                <a:blip xmlns:r="http://schemas.openxmlformats.org/officeDocument/2006/relationships" r:embed="rId6"/>
                <a:stretch>
                  <a:fillRect/>
                </a:stretch>
              </a:blipFill>
              <a:ln>
                <a:noFill/>
              </a:ln>
            </c:spPr>
          </c:marker>
          <c:dPt>
            <c:idx val="19"/>
            <c:bubble3D val="0"/>
            <c:extLst>
              <c:ext xmlns:c16="http://schemas.microsoft.com/office/drawing/2014/chart" uri="{C3380CC4-5D6E-409C-BE32-E72D297353CC}">
                <c16:uniqueId val="{00000007-F990-4B94-A76E-50DCECE1FF1F}"/>
              </c:ext>
            </c:extLst>
          </c:dPt>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[0]!I_SCIL</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6-F990-4B94-A76E-50DCECE1FF1F}"/>
            </c:ext>
          </c:extLst>
        </c:ser>
        <c:ser>
          <c:idx val="19"/>
          <c:order val="19"/>
          <c:tx>
            <c:v>I_PAss</c:v>
          </c:tx>
          <c:spPr>
            <a:ln>
              <a:noFill/>
            </a:ln>
          </c:spPr>
          <c:marker>
            <c:symbol val="circle"/>
            <c:size val="30"/>
            <c:spPr>
              <a:blipFill>
                <a:blip xmlns:r="http://schemas.openxmlformats.org/officeDocument/2006/relationships" r:embed="rId7"/>
                <a:stretch>
                  <a:fillRect/>
                </a:stretch>
              </a:blip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[0]!I_Pass</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8-F990-4B94-A76E-50DCECE1FF1F}"/>
            </c:ext>
          </c:extLst>
        </c:ser>
        <c:ser>
          <c:idx val="20"/>
          <c:order val="20"/>
          <c:tx>
            <c:v>I_Fail</c:v>
          </c:tx>
          <c:spPr>
            <a:ln>
              <a:noFill/>
            </a:ln>
          </c:spPr>
          <c:marker>
            <c:symbol val="circle"/>
            <c:size val="31"/>
            <c:spPr>
              <a:blipFill>
                <a:blip xmlns:r="http://schemas.openxmlformats.org/officeDocument/2006/relationships" r:embed="rId8"/>
                <a:stretch>
                  <a:fillRect/>
                </a:stretch>
              </a:blip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[0]!I_Fail</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9-F990-4B94-A76E-50DCECE1FF1F}"/>
            </c:ext>
          </c:extLst>
        </c:ser>
        <c:ser>
          <c:idx val="21"/>
          <c:order val="21"/>
          <c:tx>
            <c:v>I_Flip</c:v>
          </c:tx>
          <c:spPr>
            <a:ln>
              <a:noFill/>
            </a:ln>
          </c:spPr>
          <c:marker>
            <c:symbol val="circle"/>
            <c:size val="30"/>
            <c:spPr>
              <a:blipFill>
                <a:blip xmlns:r="http://schemas.openxmlformats.org/officeDocument/2006/relationships" r:embed="rId9"/>
                <a:stretch>
                  <a:fillRect/>
                </a:stretch>
              </a:blip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[0]!I_Flip</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30</c:v>
                </c:pt>
                <c:pt idx="47">
                  <c:v>#N/A</c:v>
                </c:pt>
                <c:pt idx="48">
                  <c:v>#N/A</c:v>
                </c:pt>
                <c:pt idx="49">
                  <c:v>#N/A</c:v>
                </c:pt>
              </c:numCache>
            </c:numRef>
          </c:val>
          <c:smooth val="0"/>
          <c:extLst>
            <c:ext xmlns:c16="http://schemas.microsoft.com/office/drawing/2014/chart" uri="{C3380CC4-5D6E-409C-BE32-E72D297353CC}">
              <c16:uniqueId val="{0000000A-F990-4B94-A76E-50DCECE1FF1F}"/>
            </c:ext>
          </c:extLst>
        </c:ser>
        <c:ser>
          <c:idx val="22"/>
          <c:order val="22"/>
          <c:tx>
            <c:strRef>
              <c:f>'Work sheet 1'!$BK$6</c:f>
              <c:strCache>
                <c:ptCount val="1"/>
                <c:pt idx="0">
                  <c:v>0</c:v>
                </c:pt>
              </c:strCache>
            </c:strRef>
          </c:tx>
          <c:marker>
            <c:symbol val="square"/>
            <c:size val="15"/>
            <c:spPr>
              <a:blipFill>
                <a:blip xmlns:r="http://schemas.openxmlformats.org/officeDocument/2006/relationships" r:embed="rId1"/>
                <a:stretch>
                  <a:fillRect/>
                </a:stretch>
              </a:blipFill>
              <a:ln>
                <a:noFill/>
              </a:ln>
            </c:spPr>
          </c:marker>
          <c:dLbls>
            <c:spPr>
              <a:solidFill>
                <a:schemeClr val="accent5">
                  <a:lumMod val="20000"/>
                  <a:lumOff val="80000"/>
                </a:schemeClr>
              </a:solidFill>
              <a:ln>
                <a:noFill/>
              </a:ln>
              <a:effectLst/>
            </c:spPr>
            <c:txPr>
              <a:bodyPr rot="0" vert="horz" wrap="square" lIns="38100" tIns="19050" rIns="381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[0]!Change_3</c:f>
              <c:numCache>
                <c:formatCode>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A-FD2C-4D1B-92BE-C0BA47340D5F}"/>
            </c:ext>
          </c:extLst>
        </c:ser>
        <c:ser>
          <c:idx val="23"/>
          <c:order val="23"/>
          <c:tx>
            <c:strRef>
              <c:f>'Work sheet 1'!$BL$6</c:f>
              <c:strCache>
                <c:ptCount val="1"/>
                <c:pt idx="0">
                  <c:v>0</c:v>
                </c:pt>
              </c:strCache>
            </c:strRef>
          </c:tx>
          <c:marker>
            <c:symbol val="square"/>
            <c:size val="15"/>
            <c:spPr>
              <a:blipFill>
                <a:blip xmlns:r="http://schemas.openxmlformats.org/officeDocument/2006/relationships" r:embed="rId1"/>
                <a:stretch>
                  <a:fillRect/>
                </a:stretch>
              </a:blipFill>
              <a:ln>
                <a:noFill/>
              </a:ln>
            </c:spPr>
          </c:marker>
          <c:dLbls>
            <c:spPr>
              <a:solidFill>
                <a:schemeClr val="accent5">
                  <a:lumMod val="20000"/>
                  <a:lumOff val="80000"/>
                </a:schemeClr>
              </a:solidFill>
              <a:ln>
                <a:noFill/>
              </a:ln>
              <a:effectLst/>
            </c:spPr>
            <c:txPr>
              <a:bodyPr rot="0" vert="horz" wrap="square" lIns="38100" tIns="19050" rIns="38100" bIns="19050" anchor="ctr">
                <a:spAutoFit/>
              </a:bodyPr>
              <a:lstStyle/>
              <a:p>
                <a:pPr>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[0]!change_4</c:f>
              <c:numCache>
                <c:formatCode>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B-FD2C-4D1B-92BE-C0BA47340D5F}"/>
            </c:ext>
          </c:extLst>
        </c:ser>
        <c:ser>
          <c:idx val="24"/>
          <c:order val="24"/>
          <c:tx>
            <c:strRef>
              <c:f>'Work sheet 1'!$AU$8</c:f>
              <c:strCache>
                <c:ptCount val="1"/>
                <c:pt idx="0">
                  <c:v>special cause neither</c:v>
                </c:pt>
              </c:strCache>
            </c:strRef>
          </c:tx>
          <c:spPr>
            <a:ln>
              <a:noFill/>
            </a:ln>
          </c:spPr>
          <c:marker>
            <c:symbol val="circle"/>
            <c:size val="10"/>
            <c:spPr>
              <a:solidFill>
                <a:srgbClr val="9E00EE"/>
              </a:solid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[0]!SCn</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9-0D07-44A8-9B15-DC1035ACB540}"/>
            </c:ext>
          </c:extLst>
        </c:ser>
        <c:ser>
          <c:idx val="25"/>
          <c:order val="25"/>
          <c:tx>
            <c:v>I_SCNU</c:v>
          </c:tx>
          <c:spPr>
            <a:ln>
              <a:noFill/>
            </a:ln>
          </c:spPr>
          <c:marker>
            <c:symbol val="circle"/>
            <c:size val="30"/>
            <c:spPr>
              <a:blipFill>
                <a:blip xmlns:r="http://schemas.openxmlformats.org/officeDocument/2006/relationships" r:embed="rId10"/>
                <a:stretch>
                  <a:fillRect/>
                </a:stretch>
              </a:blip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[0]!I_SCNU</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B-0D07-44A8-9B15-DC1035ACB540}"/>
            </c:ext>
          </c:extLst>
        </c:ser>
        <c:ser>
          <c:idx val="26"/>
          <c:order val="26"/>
          <c:tx>
            <c:v>I_SCND</c:v>
          </c:tx>
          <c:spPr>
            <a:ln>
              <a:noFill/>
            </a:ln>
          </c:spPr>
          <c:marker>
            <c:symbol val="circle"/>
            <c:size val="30"/>
            <c:spPr>
              <a:blipFill>
                <a:blip xmlns:r="http://schemas.openxmlformats.org/officeDocument/2006/relationships" r:embed="rId11"/>
                <a:stretch>
                  <a:fillRect/>
                </a:stretch>
              </a:blipFill>
              <a:ln>
                <a:noFill/>
              </a:ln>
            </c:spPr>
          </c:marker>
          <c:cat>
            <c:numRef>
              <c:f>[0]!X_Axis</c:f>
              <c:numCache>
                <c:formatCode>m/d/yyyy</c:formatCode>
                <c:ptCount val="50"/>
                <c:pt idx="0">
                  <c:v>43541</c:v>
                </c:pt>
                <c:pt idx="1">
                  <c:v>43555</c:v>
                </c:pt>
                <c:pt idx="2">
                  <c:v>43569</c:v>
                </c:pt>
                <c:pt idx="3">
                  <c:v>43583</c:v>
                </c:pt>
                <c:pt idx="4">
                  <c:v>43597</c:v>
                </c:pt>
                <c:pt idx="5">
                  <c:v>43611</c:v>
                </c:pt>
                <c:pt idx="6">
                  <c:v>43625</c:v>
                </c:pt>
                <c:pt idx="7">
                  <c:v>43639</c:v>
                </c:pt>
                <c:pt idx="8">
                  <c:v>43653</c:v>
                </c:pt>
                <c:pt idx="9">
                  <c:v>43667</c:v>
                </c:pt>
                <c:pt idx="10">
                  <c:v>43681</c:v>
                </c:pt>
                <c:pt idx="11">
                  <c:v>43695</c:v>
                </c:pt>
                <c:pt idx="12">
                  <c:v>43709</c:v>
                </c:pt>
                <c:pt idx="13">
                  <c:v>43723</c:v>
                </c:pt>
                <c:pt idx="14">
                  <c:v>43737</c:v>
                </c:pt>
                <c:pt idx="15">
                  <c:v>43751</c:v>
                </c:pt>
                <c:pt idx="16">
                  <c:v>43765</c:v>
                </c:pt>
                <c:pt idx="17">
                  <c:v>43779</c:v>
                </c:pt>
                <c:pt idx="18">
                  <c:v>43793</c:v>
                </c:pt>
                <c:pt idx="19">
                  <c:v>43807</c:v>
                </c:pt>
                <c:pt idx="20">
                  <c:v>43821</c:v>
                </c:pt>
                <c:pt idx="21">
                  <c:v>43835</c:v>
                </c:pt>
                <c:pt idx="22">
                  <c:v>43849</c:v>
                </c:pt>
                <c:pt idx="23">
                  <c:v>43863</c:v>
                </c:pt>
                <c:pt idx="24">
                  <c:v>43877</c:v>
                </c:pt>
                <c:pt idx="25">
                  <c:v>43891</c:v>
                </c:pt>
                <c:pt idx="26">
                  <c:v>43905</c:v>
                </c:pt>
                <c:pt idx="27">
                  <c:v>43919</c:v>
                </c:pt>
                <c:pt idx="28">
                  <c:v>43933</c:v>
                </c:pt>
                <c:pt idx="29">
                  <c:v>43555</c:v>
                </c:pt>
                <c:pt idx="30">
                  <c:v>43569</c:v>
                </c:pt>
                <c:pt idx="31">
                  <c:v>43583</c:v>
                </c:pt>
                <c:pt idx="32">
                  <c:v>43597</c:v>
                </c:pt>
                <c:pt idx="33">
                  <c:v>43611</c:v>
                </c:pt>
                <c:pt idx="34">
                  <c:v>43625</c:v>
                </c:pt>
                <c:pt idx="35">
                  <c:v>43639</c:v>
                </c:pt>
                <c:pt idx="36">
                  <c:v>43653</c:v>
                </c:pt>
                <c:pt idx="37">
                  <c:v>43667</c:v>
                </c:pt>
                <c:pt idx="38">
                  <c:v>43681</c:v>
                </c:pt>
                <c:pt idx="39">
                  <c:v>43695</c:v>
                </c:pt>
                <c:pt idx="40">
                  <c:v>43709</c:v>
                </c:pt>
                <c:pt idx="41">
                  <c:v>43723</c:v>
                </c:pt>
                <c:pt idx="42">
                  <c:v>43737</c:v>
                </c:pt>
                <c:pt idx="43">
                  <c:v>43751</c:v>
                </c:pt>
                <c:pt idx="44">
                  <c:v>43765</c:v>
                </c:pt>
                <c:pt idx="45">
                  <c:v>43779</c:v>
                </c:pt>
                <c:pt idx="46">
                  <c:v>43793</c:v>
                </c:pt>
                <c:pt idx="47">
                  <c:v>43807</c:v>
                </c:pt>
                <c:pt idx="48">
                  <c:v>43821</c:v>
                </c:pt>
                <c:pt idx="49">
                  <c:v>43835</c:v>
                </c:pt>
              </c:numCache>
            </c:numRef>
          </c:cat>
          <c:val>
            <c:numRef>
              <c:f>[0]!I_SCND</c:f>
              <c:numCache>
                <c:formatCode>General</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smooth val="0"/>
          <c:extLst>
            <c:ext xmlns:c16="http://schemas.microsoft.com/office/drawing/2014/chart" uri="{C3380CC4-5D6E-409C-BE32-E72D297353CC}">
              <c16:uniqueId val="{0000000C-0D07-44A8-9B15-DC1035ACB540}"/>
            </c:ext>
          </c:extLst>
        </c:ser>
        <c:dLbls>
          <c:showLegendKey val="0"/>
          <c:showVal val="0"/>
          <c:showCatName val="0"/>
          <c:showSerName val="0"/>
          <c:showPercent val="0"/>
          <c:showBubbleSize val="0"/>
        </c:dLbls>
        <c:smooth val="0"/>
        <c:axId val="159730688"/>
        <c:axId val="159736960"/>
      </c:lineChart>
      <c:catAx>
        <c:axId val="159730688"/>
        <c:scaling>
          <c:orientation val="minMax"/>
        </c:scaling>
        <c:delete val="0"/>
        <c:axPos val="b"/>
        <c:numFmt formatCode="dd/mm/yy;@" sourceLinked="0"/>
        <c:majorTickMark val="none"/>
        <c:minorTickMark val="none"/>
        <c:tickLblPos val="low"/>
        <c:txPr>
          <a:bodyPr rot="-5400000" vert="horz"/>
          <a:lstStyle/>
          <a:p>
            <a:pPr>
              <a:defRPr/>
            </a:pPr>
            <a:endParaRPr lang="en-US"/>
          </a:p>
        </c:txPr>
        <c:crossAx val="159736960"/>
        <c:crosses val="autoZero"/>
        <c:auto val="0"/>
        <c:lblAlgn val="ctr"/>
        <c:lblOffset val="100"/>
        <c:noMultiLvlLbl val="1"/>
      </c:catAx>
      <c:valAx>
        <c:axId val="159736960"/>
        <c:scaling>
          <c:orientation val="minMax"/>
          <c:max val="30"/>
          <c:min val="0"/>
        </c:scaling>
        <c:delete val="0"/>
        <c:axPos val="l"/>
        <c:majorGridlines>
          <c:spPr>
            <a:ln>
              <a:solidFill>
                <a:schemeClr val="bg1">
                  <a:lumMod val="75000"/>
                </a:schemeClr>
              </a:solidFill>
            </a:ln>
          </c:spPr>
        </c:majorGridlines>
        <c:numFmt formatCode="#,##0" sourceLinked="0"/>
        <c:majorTickMark val="none"/>
        <c:minorTickMark val="none"/>
        <c:tickLblPos val="nextTo"/>
        <c:spPr>
          <a:ln w="9525">
            <a:noFill/>
          </a:ln>
        </c:spPr>
        <c:crossAx val="159730688"/>
        <c:crosses val="autoZero"/>
        <c:crossBetween val="between"/>
      </c:valAx>
    </c:plotArea>
    <c:legend>
      <c:legendPos val="b"/>
      <c:legendEntry>
        <c:idx val="3"/>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5"/>
        <c:delete val="1"/>
      </c:legendEntry>
      <c:legendEntry>
        <c:idx val="26"/>
        <c:delete val="1"/>
      </c:legendEntry>
      <c:layout>
        <c:manualLayout>
          <c:xMode val="edge"/>
          <c:yMode val="edge"/>
          <c:x val="1.0808118146418426E-2"/>
          <c:y val="0.88624108383510869"/>
          <c:w val="0.98415302358650647"/>
          <c:h val="9.6367762853172764E-2"/>
        </c:manualLayout>
      </c:layout>
      <c:overlay val="0"/>
    </c:legend>
    <c:plotVisOnly val="1"/>
    <c:dispBlanksAs val="gap"/>
    <c:showDLblsOverMax val="0"/>
  </c:chart>
  <c:spPr>
    <a:ln w="19050">
      <a:solidFill>
        <a:schemeClr val="bg1">
          <a:lumMod val="50000"/>
        </a:schemeClr>
      </a:solid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2"/>
</c:chartSpace>
</file>

<file path=xl/ctrlProps/ctrlProp1.xml><?xml version="1.0" encoding="utf-8"?>
<formControlPr xmlns="http://schemas.microsoft.com/office/spreadsheetml/2009/9/main" objectType="Drop" dropStyle="combo" dx="16" fmlaLink="'Work sheet 1'!$BC$5" fmlaRange="X_Axis" noThreeD="1" sel="33" val="26"/>
</file>

<file path=xl/ctrlProps/ctrlProp2.xml><?xml version="1.0" encoding="utf-8"?>
<formControlPr xmlns="http://schemas.microsoft.com/office/spreadsheetml/2009/9/main" objectType="Drop" dropStyle="combo" dx="16" fmlaLink="'Work sheet 1'!$BD$5" fmlaRange="X_Axis" noThreeD="1" sel="41" val="36"/>
</file>

<file path=xl/ctrlProps/ctrlProp3.xml><?xml version="1.0" encoding="utf-8"?>
<formControlPr xmlns="http://schemas.microsoft.com/office/spreadsheetml/2009/9/main" objectType="Drop" dropStyle="combo" dx="16" fmlaLink="'Work sheet 1'!$BE$5" fmlaRange="X_Axis" noThreeD="1" sel="2" val="0"/>
</file>

<file path=xl/ctrlProps/ctrlProp4.xml><?xml version="1.0" encoding="utf-8"?>
<formControlPr xmlns="http://schemas.microsoft.com/office/spreadsheetml/2009/9/main" objectType="Drop" dropStyle="combo" dx="16" fmlaLink="'Work sheet 1'!$BF$5" fmlaRange="X_Axis" noThreeD="1" sel="2" val="0"/>
</file>

<file path=xl/ctrlProps/ctrlProp5.xml><?xml version="1.0" encoding="utf-8"?>
<formControlPr xmlns="http://schemas.microsoft.com/office/spreadsheetml/2009/9/main" objectType="Drop" dropStyle="combo" dx="16" fmlaLink="'Work sheet 1'!$BG$5" fmlaRange="X_Axis" noThreeD="1" sel="2" val="0"/>
</file>

<file path=xl/ctrlProps/ctrlProp6.xml><?xml version="1.0" encoding="utf-8"?>
<formControlPr xmlns="http://schemas.microsoft.com/office/spreadsheetml/2009/9/main" objectType="Drop" dropStyle="combo" dx="16" fmlaLink="'Work sheet 1'!$BI$5" fmlaRange="X_Axis" noThreeD="1" sel="16" val="0"/>
</file>

<file path=xl/ctrlProps/ctrlProp7.xml><?xml version="1.0" encoding="utf-8"?>
<formControlPr xmlns="http://schemas.microsoft.com/office/spreadsheetml/2009/9/main" objectType="Drop" dropStyle="combo" dx="16" fmlaLink="'Work sheet 1'!$BJ$5" fmlaRange="X_Axis" noThreeD="1" sel="2" val="0"/>
</file>

<file path=xl/ctrlProps/ctrlProp8.xml><?xml version="1.0" encoding="utf-8"?>
<formControlPr xmlns="http://schemas.microsoft.com/office/spreadsheetml/2009/9/main" objectType="Drop" dropStyle="combo" dx="16" fmlaLink="'Work sheet 1'!$BK$5" fmlaRange="X_Axis" noThreeD="1" sel="2" val="0"/>
</file>

<file path=xl/ctrlProps/ctrlProp9.xml><?xml version="1.0" encoding="utf-8"?>
<formControlPr xmlns="http://schemas.microsoft.com/office/spreadsheetml/2009/9/main" objectType="Drop" dropStyle="combo" dx="16" fmlaLink="'Work sheet 1'!$BL$5" fmlaRange="X_Axis" noThreeD="1" sel="2" val="0"/>
</file>

<file path=xl/drawings/_rels/drawing1.xml.rels><?xml version="1.0" encoding="UTF-8" standalone="yes"?>
<Relationships xmlns="http://schemas.openxmlformats.org/package/2006/relationships"><Relationship Id="rId3" Type="http://schemas.openxmlformats.org/officeDocument/2006/relationships/hyperlink" Target="https://future.nhs.uk/MDC/groupHome" TargetMode="External"/><Relationship Id="rId2" Type="http://schemas.openxmlformats.org/officeDocument/2006/relationships/image" Target="../media/image1.png"/><Relationship Id="rId1" Type="http://schemas.openxmlformats.org/officeDocument/2006/relationships/hyperlink" Target="#'Front sheet'!A1"/><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Front sheet'!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chart" Target="../charts/chart2.xml"/><Relationship Id="rId1" Type="http://schemas.openxmlformats.org/officeDocument/2006/relationships/chart" Target="../charts/chart1.xml"/><Relationship Id="rId6" Type="http://schemas.microsoft.com/office/2007/relationships/hdphoto" Target="../media/hdphoto1.wdp"/><Relationship Id="rId5" Type="http://schemas.openxmlformats.org/officeDocument/2006/relationships/image" Target="../media/image1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Front sheet'!A1"/><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86380</xdr:colOff>
      <xdr:row>9</xdr:row>
      <xdr:rowOff>102475</xdr:rowOff>
    </xdr:from>
    <xdr:to>
      <xdr:col>4</xdr:col>
      <xdr:colOff>431305</xdr:colOff>
      <xdr:row>11</xdr:row>
      <xdr:rowOff>276475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67355" y="3331450"/>
          <a:ext cx="2088000" cy="93600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latin typeface="Arial" panose="020B0604020202020204" pitchFamily="34" charset="0"/>
              <a:cs typeface="Arial" panose="020B0604020202020204" pitchFamily="34" charset="0"/>
            </a:rPr>
            <a:t>Make an </a:t>
          </a:r>
        </a:p>
        <a:p>
          <a:pPr algn="ctr"/>
          <a:r>
            <a:rPr lang="en-GB" sz="1400" b="1">
              <a:latin typeface="Arial" panose="020B0604020202020204" pitchFamily="34" charset="0"/>
              <a:cs typeface="Arial" panose="020B0604020202020204" pitchFamily="34" charset="0"/>
            </a:rPr>
            <a:t>SPC Chart</a:t>
          </a:r>
        </a:p>
      </xdr:txBody>
    </xdr:sp>
    <xdr:clientData/>
  </xdr:twoCellAnchor>
  <xdr:twoCellAnchor editAs="oneCell">
    <xdr:from>
      <xdr:col>0</xdr:col>
      <xdr:colOff>178460</xdr:colOff>
      <xdr:row>1</xdr:row>
      <xdr:rowOff>1257</xdr:rowOff>
    </xdr:from>
    <xdr:to>
      <xdr:col>5</xdr:col>
      <xdr:colOff>4338</xdr:colOff>
      <xdr:row>5</xdr:row>
      <xdr:rowOff>35943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460" y="185188"/>
          <a:ext cx="2322085" cy="1558686"/>
        </a:xfrm>
        <a:prstGeom prst="rect">
          <a:avLst/>
        </a:prstGeom>
        <a:ln>
          <a:solidFill>
            <a:sysClr val="windowText" lastClr="000000"/>
          </a:solidFill>
        </a:ln>
      </xdr:spPr>
    </xdr:pic>
    <xdr:clientData/>
  </xdr:twoCellAnchor>
  <xdr:twoCellAnchor>
    <xdr:from>
      <xdr:col>1</xdr:col>
      <xdr:colOff>114300</xdr:colOff>
      <xdr:row>6</xdr:row>
      <xdr:rowOff>95250</xdr:rowOff>
    </xdr:from>
    <xdr:to>
      <xdr:col>4</xdr:col>
      <xdr:colOff>459225</xdr:colOff>
      <xdr:row>8</xdr:row>
      <xdr:rowOff>269250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295275" y="2181225"/>
          <a:ext cx="2088000" cy="936000"/>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latin typeface="Arial" panose="020B0604020202020204" pitchFamily="34" charset="0"/>
              <a:cs typeface="Arial" panose="020B0604020202020204" pitchFamily="34" charset="0"/>
            </a:rPr>
            <a:t>Register</a:t>
          </a:r>
          <a:r>
            <a:rPr lang="en-GB" sz="1400" b="1" baseline="0">
              <a:latin typeface="Arial" panose="020B0604020202020204" pitchFamily="34" charset="0"/>
              <a:cs typeface="Arial" panose="020B0604020202020204" pitchFamily="34" charset="0"/>
            </a:rPr>
            <a:t> for</a:t>
          </a: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FutureNHS</a:t>
          </a:r>
          <a:r>
            <a:rPr lang="en-GB" sz="1400" b="1" baseline="0">
              <a:latin typeface="Arial" panose="020B0604020202020204" pitchFamily="34" charset="0"/>
              <a:cs typeface="Arial" panose="020B0604020202020204" pitchFamily="34" charset="0"/>
            </a:rPr>
            <a:t> Workspace</a:t>
          </a:r>
          <a:endParaRPr lang="en-GB" sz="1400" b="1">
            <a:latin typeface="Arial" panose="020B0604020202020204" pitchFamily="34" charset="0"/>
            <a:cs typeface="Arial" panose="020B0604020202020204" pitchFamily="34" charset="0"/>
          </a:endParaRPr>
        </a:p>
      </xdr:txBody>
    </xdr:sp>
    <xdr:clientData/>
  </xdr:twoCellAnchor>
  <xdr:twoCellAnchor>
    <xdr:from>
      <xdr:col>1</xdr:col>
      <xdr:colOff>76855</xdr:colOff>
      <xdr:row>12</xdr:row>
      <xdr:rowOff>102475</xdr:rowOff>
    </xdr:from>
    <xdr:to>
      <xdr:col>4</xdr:col>
      <xdr:colOff>421780</xdr:colOff>
      <xdr:row>14</xdr:row>
      <xdr:rowOff>276475</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257830" y="4474450"/>
          <a:ext cx="2088000" cy="9360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2">
                  <a:lumMod val="60000"/>
                  <a:lumOff val="40000"/>
                </a:schemeClr>
              </a:solidFill>
              <a:latin typeface="Arial" panose="020B0604020202020204" pitchFamily="34" charset="0"/>
              <a:cs typeface="Arial" panose="020B0604020202020204" pitchFamily="34" charset="0"/>
            </a:rPr>
            <a:t>Tool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1338451</xdr:colOff>
      <xdr:row>37</xdr:row>
      <xdr:rowOff>0</xdr:rowOff>
    </xdr:from>
    <xdr:to>
      <xdr:col>13</xdr:col>
      <xdr:colOff>0</xdr:colOff>
      <xdr:row>40</xdr:row>
      <xdr:rowOff>32326</xdr:rowOff>
    </xdr:to>
    <xdr:sp macro="" textlink="">
      <xdr:nvSpPr>
        <xdr:cNvPr id="4" name="Rectangle 3">
          <a:hlinkClick xmlns:r="http://schemas.openxmlformats.org/officeDocument/2006/relationships" r:id="rId1" tooltip="Click to go to data entry page"/>
          <a:extLst>
            <a:ext uri="{FF2B5EF4-FFF2-40B4-BE49-F238E27FC236}">
              <a16:creationId xmlns:a16="http://schemas.microsoft.com/office/drawing/2014/main" id="{00000000-0008-0000-0100-000004000000}"/>
            </a:ext>
          </a:extLst>
        </xdr:cNvPr>
        <xdr:cNvSpPr/>
      </xdr:nvSpPr>
      <xdr:spPr>
        <a:xfrm>
          <a:off x="6786751" y="5149850"/>
          <a:ext cx="1138049" cy="584776"/>
        </a:xfrm>
        <a:prstGeom prst="rect">
          <a:avLst/>
        </a:prstGeom>
        <a:solidFill>
          <a:srgbClr val="005EB8"/>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0">
              <a:latin typeface="Arial" panose="020B0604020202020204" pitchFamily="34" charset="0"/>
              <a:cs typeface="Arial" panose="020B0604020202020204" pitchFamily="34" charset="0"/>
            </a:rPr>
            <a:t>Go </a:t>
          </a:r>
          <a:r>
            <a:rPr lang="en-GB" sz="1200" b="1" i="0" baseline="0">
              <a:latin typeface="Arial" panose="020B0604020202020204" pitchFamily="34" charset="0"/>
              <a:cs typeface="Arial" panose="020B0604020202020204" pitchFamily="34" charset="0"/>
            </a:rPr>
            <a:t>to tool</a:t>
          </a:r>
          <a:endParaRPr lang="en-GB" sz="1200" b="1" i="0">
            <a:latin typeface="Arial" panose="020B0604020202020204" pitchFamily="34" charset="0"/>
            <a:cs typeface="Arial" panose="020B0604020202020204" pitchFamily="34" charset="0"/>
          </a:endParaRPr>
        </a:p>
      </xdr:txBody>
    </xdr:sp>
    <xdr:clientData fPrintsWithSheet="0"/>
  </xdr:twoCellAnchor>
  <xdr:twoCellAnchor editAs="oneCell">
    <xdr:from>
      <xdr:col>12</xdr:col>
      <xdr:colOff>830027</xdr:colOff>
      <xdr:row>66</xdr:row>
      <xdr:rowOff>2309090</xdr:rowOff>
    </xdr:from>
    <xdr:to>
      <xdr:col>15</xdr:col>
      <xdr:colOff>20363</xdr:colOff>
      <xdr:row>66</xdr:row>
      <xdr:rowOff>2546119</xdr:rowOff>
    </xdr:to>
    <xdr:pic>
      <xdr:nvPicPr>
        <xdr:cNvPr id="5" name="Picture 4" descr="Creative Commons Licence">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18936" y="13612090"/>
          <a:ext cx="679700" cy="237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600363</xdr:colOff>
      <xdr:row>2</xdr:row>
      <xdr:rowOff>0</xdr:rowOff>
    </xdr:from>
    <xdr:to>
      <xdr:col>13</xdr:col>
      <xdr:colOff>0</xdr:colOff>
      <xdr:row>4</xdr:row>
      <xdr:rowOff>129545</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6049818" y="277091"/>
          <a:ext cx="2447637" cy="591363"/>
        </a:xfrm>
        <a:prstGeom prst="rect">
          <a:avLst/>
        </a:prstGeom>
      </xdr:spPr>
    </xdr:pic>
    <xdr:clientData/>
  </xdr:twoCellAnchor>
  <xdr:twoCellAnchor editAs="oneCell">
    <xdr:from>
      <xdr:col>3</xdr:col>
      <xdr:colOff>488674</xdr:colOff>
      <xdr:row>66</xdr:row>
      <xdr:rowOff>604631</xdr:rowOff>
    </xdr:from>
    <xdr:to>
      <xdr:col>12</xdr:col>
      <xdr:colOff>728230</xdr:colOff>
      <xdr:row>66</xdr:row>
      <xdr:rowOff>2378721</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1126435" y="12092609"/>
          <a:ext cx="6376969" cy="177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29</xdr:row>
      <xdr:rowOff>0</xdr:rowOff>
    </xdr:from>
    <xdr:to>
      <xdr:col>24</xdr:col>
      <xdr:colOff>0</xdr:colOff>
      <xdr:row>37</xdr:row>
      <xdr:rowOff>1</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xdr:colOff>
      <xdr:row>8</xdr:row>
      <xdr:rowOff>11906</xdr:rowOff>
    </xdr:from>
    <xdr:to>
      <xdr:col>23</xdr:col>
      <xdr:colOff>1023936</xdr:colOff>
      <xdr:row>29</xdr:row>
      <xdr:rowOff>11906</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682719</xdr:colOff>
      <xdr:row>8</xdr:row>
      <xdr:rowOff>77788</xdr:rowOff>
    </xdr:from>
    <xdr:to>
      <xdr:col>30</xdr:col>
      <xdr:colOff>0</xdr:colOff>
      <xdr:row>12</xdr:row>
      <xdr:rowOff>1859</xdr:rowOff>
    </xdr:to>
    <xdr:sp macro="[0]!Clear_all" textlink="">
      <xdr:nvSpPr>
        <xdr:cNvPr id="7" name="Rectangle 6">
          <a:extLst>
            <a:ext uri="{FF2B5EF4-FFF2-40B4-BE49-F238E27FC236}">
              <a16:creationId xmlns:a16="http://schemas.microsoft.com/office/drawing/2014/main" id="{00000000-0008-0000-0200-000007000000}"/>
            </a:ext>
          </a:extLst>
        </xdr:cNvPr>
        <xdr:cNvSpPr/>
      </xdr:nvSpPr>
      <xdr:spPr>
        <a:xfrm>
          <a:off x="18231131" y="1781082"/>
          <a:ext cx="1640634" cy="701012"/>
        </a:xfrm>
        <a:prstGeom prst="rect">
          <a:avLst/>
        </a:prstGeom>
        <a:solidFill>
          <a:srgbClr val="0072CE"/>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latin typeface="Arial" panose="020B0604020202020204" pitchFamily="34" charset="0"/>
              <a:cs typeface="Arial" panose="020B0604020202020204" pitchFamily="34" charset="0"/>
            </a:rPr>
            <a:t>Clear data</a:t>
          </a:r>
        </a:p>
      </xdr:txBody>
    </xdr:sp>
    <xdr:clientData fPrintsWithSheet="0"/>
  </xdr:twoCellAnchor>
  <xdr:twoCellAnchor>
    <xdr:from>
      <xdr:col>28</xdr:col>
      <xdr:colOff>0</xdr:colOff>
      <xdr:row>12</xdr:row>
      <xdr:rowOff>170385</xdr:rowOff>
    </xdr:from>
    <xdr:to>
      <xdr:col>28</xdr:col>
      <xdr:colOff>900000</xdr:colOff>
      <xdr:row>14</xdr:row>
      <xdr:rowOff>33914</xdr:rowOff>
    </xdr:to>
    <xdr:sp macro="[0]!Print_it" textlink="">
      <xdr:nvSpPr>
        <xdr:cNvPr id="10" name="Rectangle 9">
          <a:extLst>
            <a:ext uri="{FF2B5EF4-FFF2-40B4-BE49-F238E27FC236}">
              <a16:creationId xmlns:a16="http://schemas.microsoft.com/office/drawing/2014/main" id="{00000000-0008-0000-0200-00000A000000}"/>
            </a:ext>
          </a:extLst>
        </xdr:cNvPr>
        <xdr:cNvSpPr/>
      </xdr:nvSpPr>
      <xdr:spPr>
        <a:xfrm>
          <a:off x="15837647" y="2650620"/>
          <a:ext cx="900000" cy="252000"/>
        </a:xfrm>
        <a:prstGeom prst="rect">
          <a:avLst/>
        </a:prstGeom>
        <a:solidFill>
          <a:srgbClr val="009639"/>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latin typeface="Arial" panose="020B0604020202020204" pitchFamily="34" charset="0"/>
              <a:cs typeface="Arial" panose="020B0604020202020204" pitchFamily="34" charset="0"/>
            </a:rPr>
            <a:t>Print</a:t>
          </a:r>
        </a:p>
      </xdr:txBody>
    </xdr:sp>
    <xdr:clientData fPrintsWithSheet="0"/>
  </xdr:twoCellAnchor>
  <xdr:twoCellAnchor>
    <xdr:from>
      <xdr:col>28</xdr:col>
      <xdr:colOff>978647</xdr:colOff>
      <xdr:row>12</xdr:row>
      <xdr:rowOff>170385</xdr:rowOff>
    </xdr:from>
    <xdr:to>
      <xdr:col>29</xdr:col>
      <xdr:colOff>586235</xdr:colOff>
      <xdr:row>14</xdr:row>
      <xdr:rowOff>33914</xdr:rowOff>
    </xdr:to>
    <xdr:sp macro="[0]!Save_it" textlink="">
      <xdr:nvSpPr>
        <xdr:cNvPr id="2" name="Rectangle 1">
          <a:extLst>
            <a:ext uri="{FF2B5EF4-FFF2-40B4-BE49-F238E27FC236}">
              <a16:creationId xmlns:a16="http://schemas.microsoft.com/office/drawing/2014/main" id="{00000000-0008-0000-0200-000002000000}"/>
            </a:ext>
          </a:extLst>
        </xdr:cNvPr>
        <xdr:cNvSpPr/>
      </xdr:nvSpPr>
      <xdr:spPr>
        <a:xfrm flipH="1">
          <a:off x="16816294" y="2650620"/>
          <a:ext cx="900000" cy="252000"/>
        </a:xfrm>
        <a:prstGeom prst="rect">
          <a:avLst/>
        </a:prstGeom>
        <a:solidFill>
          <a:srgbClr val="DA291C"/>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latin typeface="Arial" panose="020B0604020202020204" pitchFamily="34" charset="0"/>
              <a:cs typeface="Arial" panose="020B0604020202020204" pitchFamily="34" charset="0"/>
            </a:rPr>
            <a:t>Save</a:t>
          </a:r>
        </a:p>
      </xdr:txBody>
    </xdr:sp>
    <xdr:clientData/>
  </xdr:twoCellAnchor>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28</xdr:col>
          <xdr:colOff>1143000</xdr:colOff>
          <xdr:row>26</xdr:row>
          <xdr:rowOff>28575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180975</xdr:rowOff>
        </xdr:from>
        <xdr:to>
          <xdr:col>28</xdr:col>
          <xdr:colOff>1143000</xdr:colOff>
          <xdr:row>27</xdr:row>
          <xdr:rowOff>180975</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180975</xdr:rowOff>
        </xdr:from>
        <xdr:to>
          <xdr:col>28</xdr:col>
          <xdr:colOff>1143000</xdr:colOff>
          <xdr:row>29</xdr:row>
          <xdr:rowOff>190500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180975</xdr:rowOff>
        </xdr:from>
        <xdr:to>
          <xdr:col>28</xdr:col>
          <xdr:colOff>1143000</xdr:colOff>
          <xdr:row>31</xdr:row>
          <xdr:rowOff>180975</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171450</xdr:rowOff>
        </xdr:from>
        <xdr:to>
          <xdr:col>28</xdr:col>
          <xdr:colOff>1143000</xdr:colOff>
          <xdr:row>33</xdr:row>
          <xdr:rowOff>180975</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29</xdr:col>
      <xdr:colOff>690189</xdr:colOff>
      <xdr:row>12</xdr:row>
      <xdr:rowOff>170385</xdr:rowOff>
    </xdr:from>
    <xdr:to>
      <xdr:col>30</xdr:col>
      <xdr:colOff>8436</xdr:colOff>
      <xdr:row>14</xdr:row>
      <xdr:rowOff>33914</xdr:rowOff>
    </xdr:to>
    <xdr:sp macro="[0]!Clear_INt" textlink="">
      <xdr:nvSpPr>
        <xdr:cNvPr id="20" name="Rectangle 19">
          <a:extLst>
            <a:ext uri="{FF2B5EF4-FFF2-40B4-BE49-F238E27FC236}">
              <a16:creationId xmlns:a16="http://schemas.microsoft.com/office/drawing/2014/main" id="{00000000-0008-0000-0200-000014000000}"/>
            </a:ext>
          </a:extLst>
        </xdr:cNvPr>
        <xdr:cNvSpPr/>
      </xdr:nvSpPr>
      <xdr:spPr>
        <a:xfrm>
          <a:off x="18238601" y="2650620"/>
          <a:ext cx="1641600" cy="252000"/>
        </a:xfrm>
        <a:prstGeom prst="rect">
          <a:avLst/>
        </a:prstGeom>
        <a:solidFill>
          <a:srgbClr val="41B6E6"/>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Arial" panose="020B0604020202020204" pitchFamily="34" charset="0"/>
              <a:cs typeface="Arial" panose="020B0604020202020204" pitchFamily="34" charset="0"/>
            </a:rPr>
            <a:t>Clear  interventions</a:t>
          </a:r>
        </a:p>
      </xdr:txBody>
    </xdr:sp>
    <xdr:clientData fPrintsWithSheet="0"/>
  </xdr:twoCellAnchor>
  <mc:AlternateContent xmlns:mc="http://schemas.openxmlformats.org/markup-compatibility/2006">
    <mc:Choice xmlns:a14="http://schemas.microsoft.com/office/drawing/2010/main" Requires="a14">
      <xdr:twoCellAnchor editAs="oneCell">
        <xdr:from>
          <xdr:col>28</xdr:col>
          <xdr:colOff>0</xdr:colOff>
          <xdr:row>38</xdr:row>
          <xdr:rowOff>0</xdr:rowOff>
        </xdr:from>
        <xdr:to>
          <xdr:col>28</xdr:col>
          <xdr:colOff>1143000</xdr:colOff>
          <xdr:row>39</xdr:row>
          <xdr:rowOff>19050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28</xdr:col>
      <xdr:colOff>0</xdr:colOff>
      <xdr:row>8</xdr:row>
      <xdr:rowOff>77788</xdr:rowOff>
    </xdr:from>
    <xdr:to>
      <xdr:col>29</xdr:col>
      <xdr:colOff>579588</xdr:colOff>
      <xdr:row>12</xdr:row>
      <xdr:rowOff>1822</xdr:rowOff>
    </xdr:to>
    <xdr:sp macro="" textlink="">
      <xdr:nvSpPr>
        <xdr:cNvPr id="23" name="Rectangle 22">
          <a:hlinkClick xmlns:r="http://schemas.openxmlformats.org/officeDocument/2006/relationships" r:id="rId3" tooltip="Click here to view instruction sheet"/>
          <a:extLst>
            <a:ext uri="{FF2B5EF4-FFF2-40B4-BE49-F238E27FC236}">
              <a16:creationId xmlns:a16="http://schemas.microsoft.com/office/drawing/2014/main" id="{00000000-0008-0000-0200-000017000000}"/>
            </a:ext>
          </a:extLst>
        </xdr:cNvPr>
        <xdr:cNvSpPr/>
      </xdr:nvSpPr>
      <xdr:spPr>
        <a:xfrm>
          <a:off x="16256000" y="1781082"/>
          <a:ext cx="1872000" cy="700975"/>
        </a:xfrm>
        <a:prstGeom prst="rect">
          <a:avLst/>
        </a:prstGeom>
        <a:solidFill>
          <a:srgbClr val="005EB8"/>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0">
              <a:latin typeface="Arial" panose="020B0604020202020204" pitchFamily="34" charset="0"/>
              <a:cs typeface="Arial" panose="020B0604020202020204" pitchFamily="34" charset="0"/>
            </a:rPr>
            <a:t>Instruction sheet</a:t>
          </a:r>
        </a:p>
      </xdr:txBody>
    </xdr:sp>
    <xdr:clientData fPrintsWithSheet="0"/>
  </xdr:twoCellAnchor>
  <xdr:oneCellAnchor>
    <xdr:from>
      <xdr:col>3</xdr:col>
      <xdr:colOff>673365</xdr:colOff>
      <xdr:row>42</xdr:row>
      <xdr:rowOff>88636</xdr:rowOff>
    </xdr:from>
    <xdr:ext cx="342901" cy="267446"/>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1858698" y="8788136"/>
              <a:ext cx="342901"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acc>
                      <m:accPr>
                        <m:chr m:val="̅"/>
                        <m:ctrlPr>
                          <a:rPr lang="en-GB" sz="1100" b="0" i="1">
                            <a:latin typeface="Cambria Math" panose="02040503050406030204" pitchFamily="18" charset="0"/>
                          </a:rPr>
                        </m:ctrlPr>
                      </m:accPr>
                      <m:e>
                        <m:r>
                          <a:rPr lang="en-GB" sz="1100" b="0" i="1">
                            <a:latin typeface="Cambria Math"/>
                          </a:rPr>
                          <m:t>𝑚𝑅</m:t>
                        </m:r>
                      </m:e>
                    </m:acc>
                  </m:oMath>
                </m:oMathPara>
              </a14:m>
              <a:endParaRPr lang="en-GB" sz="1100"/>
            </a:p>
          </xdr:txBody>
        </xdr:sp>
      </mc:Choice>
      <mc:Fallback xmlns="">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1858698" y="8788136"/>
              <a:ext cx="342901"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100" b="0" i="0">
                  <a:latin typeface="Cambria Math" panose="02040503050406030204" pitchFamily="18" charset="0"/>
                </a:rPr>
                <a:t>(</a:t>
              </a:r>
              <a:r>
                <a:rPr lang="en-GB" sz="1100" b="0" i="0">
                  <a:latin typeface="Cambria Math"/>
                </a:rPr>
                <a:t>𝑚𝑅</a:t>
              </a:r>
              <a:r>
                <a:rPr lang="en-GB" sz="1100" b="0" i="0">
                  <a:latin typeface="Cambria Math" panose="02040503050406030204" pitchFamily="18" charset="0"/>
                </a:rPr>
                <a:t>) ̅</a:t>
              </a:r>
              <a:endParaRPr lang="en-GB" sz="1100"/>
            </a:p>
          </xdr:txBody>
        </xdr:sp>
      </mc:Fallback>
    </mc:AlternateContent>
    <xdr:clientData/>
  </xdr:oneCellAnchor>
  <xdr:oneCellAnchor>
    <xdr:from>
      <xdr:col>3</xdr:col>
      <xdr:colOff>359831</xdr:colOff>
      <xdr:row>40</xdr:row>
      <xdr:rowOff>107951</xdr:rowOff>
    </xdr:from>
    <xdr:ext cx="226219" cy="267446"/>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1545164" y="8362951"/>
              <a:ext cx="226219"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acc>
                      <m:accPr>
                        <m:chr m:val="̅"/>
                        <m:ctrlPr>
                          <a:rPr lang="en-GB" sz="1100" i="1">
                            <a:latin typeface="Cambria Math" panose="02040503050406030204" pitchFamily="18" charset="0"/>
                          </a:rPr>
                        </m:ctrlPr>
                      </m:accPr>
                      <m:e>
                        <m:r>
                          <a:rPr lang="en-GB" sz="1100" b="0" i="1">
                            <a:latin typeface="Cambria Math"/>
                          </a:rPr>
                          <m:t>𝑋</m:t>
                        </m:r>
                      </m:e>
                    </m:acc>
                  </m:oMath>
                </m:oMathPara>
              </a14:m>
              <a:endParaRPr lang="en-GB" sz="1100"/>
            </a:p>
          </xdr:txBody>
        </xdr:sp>
      </mc:Choice>
      <mc:Fallback xmlns="">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1545164" y="8362951"/>
              <a:ext cx="226219"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100" b="0" i="0">
                  <a:latin typeface="Cambria Math"/>
                </a:rPr>
                <a:t>𝑋</a:t>
              </a:r>
              <a:r>
                <a:rPr lang="en-GB" sz="1100" b="0" i="0">
                  <a:latin typeface="Cambria Math" panose="02040503050406030204" pitchFamily="18" charset="0"/>
                </a:rPr>
                <a:t> ̅</a:t>
              </a:r>
              <a:endParaRPr lang="en-GB" sz="1100"/>
            </a:p>
          </xdr:txBody>
        </xdr:sp>
      </mc:Fallback>
    </mc:AlternateContent>
    <xdr:clientData/>
  </xdr:oneCellAnchor>
  <xdr:twoCellAnchor>
    <xdr:from>
      <xdr:col>28</xdr:col>
      <xdr:colOff>0</xdr:colOff>
      <xdr:row>5</xdr:row>
      <xdr:rowOff>141937</xdr:rowOff>
    </xdr:from>
    <xdr:to>
      <xdr:col>29</xdr:col>
      <xdr:colOff>3588</xdr:colOff>
      <xdr:row>7</xdr:row>
      <xdr:rowOff>186173</xdr:rowOff>
    </xdr:to>
    <xdr:sp macro="[0]!ExportSingleChart" textlink="">
      <xdr:nvSpPr>
        <xdr:cNvPr id="19" name="Rectangle 18">
          <a:extLst>
            <a:ext uri="{FF2B5EF4-FFF2-40B4-BE49-F238E27FC236}">
              <a16:creationId xmlns:a16="http://schemas.microsoft.com/office/drawing/2014/main" id="{00000000-0008-0000-0200-000013000000}"/>
            </a:ext>
          </a:extLst>
        </xdr:cNvPr>
        <xdr:cNvSpPr/>
      </xdr:nvSpPr>
      <xdr:spPr>
        <a:xfrm>
          <a:off x="16256000" y="1001055"/>
          <a:ext cx="1296000" cy="612000"/>
        </a:xfrm>
        <a:prstGeom prst="rect">
          <a:avLst/>
        </a:prstGeom>
        <a:solidFill>
          <a:srgbClr val="41B6E6"/>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0">
              <a:latin typeface="Arial" panose="020B0604020202020204" pitchFamily="34" charset="0"/>
              <a:cs typeface="Arial" panose="020B0604020202020204" pitchFamily="34" charset="0"/>
            </a:rPr>
            <a:t>Export</a:t>
          </a:r>
          <a:r>
            <a:rPr lang="en-GB" sz="1200" b="1" i="0" baseline="0">
              <a:latin typeface="Arial" panose="020B0604020202020204" pitchFamily="34" charset="0"/>
              <a:cs typeface="Arial" panose="020B0604020202020204" pitchFamily="34" charset="0"/>
            </a:rPr>
            <a:t> chart to power point</a:t>
          </a:r>
          <a:endParaRPr lang="en-GB" sz="1200" b="1" i="0">
            <a:latin typeface="Arial" panose="020B0604020202020204" pitchFamily="34" charset="0"/>
            <a:cs typeface="Arial" panose="020B0604020202020204" pitchFamily="34" charset="0"/>
          </a:endParaRPr>
        </a:p>
      </xdr:txBody>
    </xdr:sp>
    <xdr:clientData fPrintsWithSheet="0"/>
  </xdr:twoCellAnchor>
  <xdr:twoCellAnchor>
    <xdr:from>
      <xdr:col>27</xdr:col>
      <xdr:colOff>98423</xdr:colOff>
      <xdr:row>45</xdr:row>
      <xdr:rowOff>21167</xdr:rowOff>
    </xdr:from>
    <xdr:to>
      <xdr:col>31</xdr:col>
      <xdr:colOff>2115</xdr:colOff>
      <xdr:row>47</xdr:row>
      <xdr:rowOff>42334</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6851840" y="9387417"/>
          <a:ext cx="3724275" cy="444500"/>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*You cannot use the baseline and step</a:t>
          </a:r>
          <a:r>
            <a:rPr lang="en-GB" sz="1100" baseline="0"/>
            <a:t> </a:t>
          </a:r>
          <a:r>
            <a:rPr lang="en-GB" sz="1100"/>
            <a:t>change 22 ffunctions together. </a:t>
          </a:r>
          <a:r>
            <a:rPr lang="en-GB" sz="1100" baseline="0"/>
            <a:t>More details  on instruction sheet.</a:t>
          </a:r>
        </a:p>
        <a:p>
          <a:endParaRPr lang="en-GB" sz="1100"/>
        </a:p>
      </xdr:txBody>
    </xdr:sp>
    <xdr:clientData/>
  </xdr:twoCellAnchor>
  <xdr:twoCellAnchor>
    <xdr:from>
      <xdr:col>28</xdr:col>
      <xdr:colOff>1238249</xdr:colOff>
      <xdr:row>15</xdr:row>
      <xdr:rowOff>107156</xdr:rowOff>
    </xdr:from>
    <xdr:to>
      <xdr:col>29</xdr:col>
      <xdr:colOff>2214562</xdr:colOff>
      <xdr:row>16</xdr:row>
      <xdr:rowOff>192469</xdr:rowOff>
    </xdr:to>
    <xdr:sp macro="[0]!Axis_set" textlink="">
      <xdr:nvSpPr>
        <xdr:cNvPr id="22" name="Rectangle 21">
          <a:extLst>
            <a:ext uri="{FF2B5EF4-FFF2-40B4-BE49-F238E27FC236}">
              <a16:creationId xmlns:a16="http://schemas.microsoft.com/office/drawing/2014/main" id="{00000000-0008-0000-0200-000016000000}"/>
            </a:ext>
          </a:extLst>
        </xdr:cNvPr>
        <xdr:cNvSpPr/>
      </xdr:nvSpPr>
      <xdr:spPr>
        <a:xfrm>
          <a:off x="17442655" y="3393281"/>
          <a:ext cx="2214563" cy="287719"/>
        </a:xfrm>
        <a:prstGeom prst="rect">
          <a:avLst/>
        </a:prstGeom>
        <a:solidFill>
          <a:srgbClr val="009639"/>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latin typeface="Arial" panose="020B0604020202020204" pitchFamily="34" charset="0"/>
              <a:cs typeface="Arial" panose="020B0604020202020204" pitchFamily="34" charset="0"/>
            </a:rPr>
            <a:t>Change axis</a:t>
          </a:r>
        </a:p>
      </xdr:txBody>
    </xdr:sp>
    <xdr:clientData fPrintsWithSheet="0"/>
  </xdr:twoCellAnchor>
  <xdr:twoCellAnchor editAs="oneCell">
    <xdr:from>
      <xdr:col>29</xdr:col>
      <xdr:colOff>1003123</xdr:colOff>
      <xdr:row>57</xdr:row>
      <xdr:rowOff>316682</xdr:rowOff>
    </xdr:from>
    <xdr:to>
      <xdr:col>29</xdr:col>
      <xdr:colOff>2151063</xdr:colOff>
      <xdr:row>60</xdr:row>
      <xdr:rowOff>57627</xdr:rowOff>
    </xdr:to>
    <xdr:pic>
      <xdr:nvPicPr>
        <xdr:cNvPr id="25" name="Picture 24" descr="Creative Commons Licence">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779029" y="11210901"/>
          <a:ext cx="1163815" cy="421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145853</xdr:colOff>
      <xdr:row>2</xdr:row>
      <xdr:rowOff>154778</xdr:rowOff>
    </xdr:from>
    <xdr:to>
      <xdr:col>31</xdr:col>
      <xdr:colOff>50798</xdr:colOff>
      <xdr:row>6</xdr:row>
      <xdr:rowOff>181607</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sharpenSoften amount="25000"/>
                  </a14:imgEffect>
                </a14:imgLayer>
              </a14:imgProps>
            </a:ext>
            <a:ext uri="{28A0092B-C50C-407E-A947-70E740481C1C}">
              <a14:useLocalDpi xmlns:a14="http://schemas.microsoft.com/office/drawing/2010/main" val="0"/>
            </a:ext>
          </a:extLst>
        </a:blip>
        <a:srcRect l="6412" t="19131" r="14912" b="21738"/>
        <a:stretch/>
      </xdr:blipFill>
      <xdr:spPr>
        <a:xfrm>
          <a:off x="17659947" y="345278"/>
          <a:ext cx="2223489" cy="982504"/>
        </a:xfrm>
        <a:prstGeom prst="rect">
          <a:avLst/>
        </a:prstGeom>
      </xdr:spPr>
    </xdr:pic>
    <xdr:clientData/>
  </xdr:twoCellAnchor>
  <xdr:twoCellAnchor>
    <xdr:from>
      <xdr:col>29</xdr:col>
      <xdr:colOff>21017</xdr:colOff>
      <xdr:row>54</xdr:row>
      <xdr:rowOff>87842</xdr:rowOff>
    </xdr:from>
    <xdr:to>
      <xdr:col>30</xdr:col>
      <xdr:colOff>17841</xdr:colOff>
      <xdr:row>54</xdr:row>
      <xdr:rowOff>433917</xdr:rowOff>
    </xdr:to>
    <xdr:sp macro="[0]!Module1.rotate" textlink="">
      <xdr:nvSpPr>
        <xdr:cNvPr id="24" name="Rectangle 23">
          <a:extLst>
            <a:ext uri="{FF2B5EF4-FFF2-40B4-BE49-F238E27FC236}">
              <a16:creationId xmlns:a16="http://schemas.microsoft.com/office/drawing/2014/main" id="{00000000-0008-0000-0200-000018000000}"/>
            </a:ext>
          </a:extLst>
        </xdr:cNvPr>
        <xdr:cNvSpPr/>
      </xdr:nvSpPr>
      <xdr:spPr>
        <a:xfrm>
          <a:off x="18171434" y="11105092"/>
          <a:ext cx="2314574" cy="346075"/>
        </a:xfrm>
        <a:prstGeom prst="rect">
          <a:avLst/>
        </a:prstGeom>
        <a:solidFill>
          <a:srgbClr val="009639"/>
        </a:solidFill>
        <a:ln>
          <a:solidFill>
            <a:srgbClr val="00308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latin typeface="Arial" panose="020B0604020202020204" pitchFamily="34" charset="0"/>
              <a:cs typeface="Arial" panose="020B0604020202020204" pitchFamily="34" charset="0"/>
            </a:rPr>
            <a:t>Change orientation</a:t>
          </a:r>
        </a:p>
      </xdr:txBody>
    </xdr:sp>
    <xdr:clientData fPrintsWithSheet="0"/>
  </xdr:twoCellAnchor>
  <mc:AlternateContent xmlns:mc="http://schemas.openxmlformats.org/markup-compatibility/2006">
    <mc:Choice xmlns:a14="http://schemas.microsoft.com/office/drawing/2010/main" Requires="a14">
      <xdr:twoCellAnchor editAs="oneCell">
        <xdr:from>
          <xdr:col>27</xdr:col>
          <xdr:colOff>66675</xdr:colOff>
          <xdr:row>40</xdr:row>
          <xdr:rowOff>28575</xdr:rowOff>
        </xdr:from>
        <xdr:to>
          <xdr:col>28</xdr:col>
          <xdr:colOff>1104900</xdr:colOff>
          <xdr:row>41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42</xdr:row>
          <xdr:rowOff>38100</xdr:rowOff>
        </xdr:from>
        <xdr:to>
          <xdr:col>28</xdr:col>
          <xdr:colOff>1123950</xdr:colOff>
          <xdr:row>43</xdr:row>
          <xdr:rowOff>57150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44</xdr:row>
          <xdr:rowOff>38100</xdr:rowOff>
        </xdr:from>
        <xdr:to>
          <xdr:col>28</xdr:col>
          <xdr:colOff>1123950</xdr:colOff>
          <xdr:row>45</xdr:row>
          <xdr:rowOff>57150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c:userShapes xmlns:c="http://schemas.openxmlformats.org/drawingml/2006/chart">
  <cdr:relSizeAnchor xmlns:cdr="http://schemas.openxmlformats.org/drawingml/2006/chartDrawing">
    <cdr:from>
      <cdr:x>0.02874</cdr:x>
      <cdr:y>0.04462</cdr:y>
    </cdr:from>
    <cdr:to>
      <cdr:x>0.95802</cdr:x>
      <cdr:y>0.15713</cdr:y>
    </cdr:to>
    <cdr:sp macro="" textlink="'Work sheet 1'!$E$1">
      <cdr:nvSpPr>
        <cdr:cNvPr id="2" name="TextBox 31"/>
        <cdr:cNvSpPr txBox="1"/>
      </cdr:nvSpPr>
      <cdr:spPr>
        <a:xfrm xmlns:a="http://schemas.openxmlformats.org/drawingml/2006/main">
          <a:off x="256780" y="69331"/>
          <a:ext cx="8302953" cy="17482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F56B2CA-A9A6-4B7F-A0D0-B2520385C749}" type="TxLink">
            <a:rPr lang="en-US" sz="1400" b="1" i="0" u="none" strike="noStrike">
              <a:solidFill>
                <a:srgbClr val="000000"/>
              </a:solidFill>
              <a:latin typeface="Calibri"/>
              <a:cs typeface="Calibri"/>
            </a:rPr>
            <a:pPr/>
            <a:t>Lewis Hamilton Race Positions-Mercedes Moving range, starting 17/03/19</a:t>
          </a:fld>
          <a:endParaRPr lang="en-GB" sz="1400" b="1"/>
        </a:p>
      </cdr:txBody>
    </cdr:sp>
  </cdr:relSizeAnchor>
</c:userShapes>
</file>

<file path=xl/drawings/drawing5.xml><?xml version="1.0" encoding="utf-8"?>
<c:userShapes xmlns:c="http://schemas.openxmlformats.org/drawingml/2006/chart">
  <cdr:relSizeAnchor xmlns:cdr="http://schemas.openxmlformats.org/drawingml/2006/chartDrawing">
    <cdr:from>
      <cdr:x>0.04403</cdr:x>
      <cdr:y>0.00809</cdr:y>
    </cdr:from>
    <cdr:to>
      <cdr:x>0.99311</cdr:x>
      <cdr:y>0.10512</cdr:y>
    </cdr:to>
    <cdr:sp macro="" textlink="'Work sheet 1'!$D$1">
      <cdr:nvSpPr>
        <cdr:cNvPr id="2" name="TextBox 31"/>
        <cdr:cNvSpPr txBox="1"/>
      </cdr:nvSpPr>
      <cdr:spPr>
        <a:xfrm xmlns:a="http://schemas.openxmlformats.org/drawingml/2006/main">
          <a:off x="380592" y="35718"/>
          <a:ext cx="8203813" cy="4286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0BE3110-E9EE-47DF-A051-1F1C4D2D2F2F}" type="TxLink">
            <a:rPr lang="en-US" sz="1400" b="1" i="0" u="none" strike="noStrike">
              <a:solidFill>
                <a:srgbClr val="000000"/>
              </a:solidFill>
              <a:latin typeface="Calibri"/>
              <a:cs typeface="Calibri"/>
            </a:rPr>
            <a:pPr/>
            <a:t>Lewis Hamilton Race Positions-Mercedes starting 17/03/19</a:t>
          </a:fld>
          <a:endParaRPr lang="en-GB" sz="1400" b="1"/>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7</xdr:col>
      <xdr:colOff>330476</xdr:colOff>
      <xdr:row>1</xdr:row>
      <xdr:rowOff>0</xdr:rowOff>
    </xdr:from>
    <xdr:to>
      <xdr:col>9</xdr:col>
      <xdr:colOff>0</xdr:colOff>
      <xdr:row>2</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2076" y="177800"/>
          <a:ext cx="888724" cy="36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xdr:row>
      <xdr:rowOff>0</xdr:rowOff>
    </xdr:from>
    <xdr:to>
      <xdr:col>8</xdr:col>
      <xdr:colOff>542193</xdr:colOff>
      <xdr:row>3</xdr:row>
      <xdr:rowOff>446942</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3959087" y="1093304"/>
          <a:ext cx="1121976" cy="446942"/>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Go to tool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hsengland.sharepoint.com/sites/MakingDataCountteam/Shared%20Documents/Training%20Materials/Tools/Draft%20tools/20210820ParetoToolV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Instructions"/>
      <sheetName val="Pareto"/>
      <sheetName val="Worksheet 1"/>
    </sheetNames>
    <sheetDataSet>
      <sheetData sheetId="0" refreshError="1"/>
      <sheetData sheetId="1" refreshError="1"/>
      <sheetData sheetId="2" refreshError="1"/>
      <sheetData sheetId="3">
        <row r="6">
          <cell r="D6">
            <v>1</v>
          </cell>
        </row>
        <row r="9">
          <cell r="I9" t="str">
            <v/>
          </cell>
          <cell r="J9" t="str">
            <v/>
          </cell>
          <cell r="K9"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uture.nhs.uk/MDC/view?objectId=3338545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A42E-DC5E-420E-AD36-2F0CC5C32F34}">
  <dimension ref="G2:X26"/>
  <sheetViews>
    <sheetView zoomScale="74" zoomScaleNormal="100" workbookViewId="0">
      <selection activeCell="J20" sqref="J20"/>
    </sheetView>
  </sheetViews>
  <sheetFormatPr defaultColWidth="9.140625" defaultRowHeight="14.25" x14ac:dyDescent="0.2"/>
  <cols>
    <col min="1" max="1" width="2.7109375" style="281" customWidth="1"/>
    <col min="2" max="5" width="8.7109375" style="281" customWidth="1"/>
    <col min="6" max="6" width="2.7109375" style="281" customWidth="1"/>
    <col min="7" max="7" width="9.140625" style="281"/>
    <col min="8" max="8" width="11.28515625" style="281" bestFit="1" customWidth="1"/>
    <col min="9" max="15" width="9.140625" style="281"/>
    <col min="16" max="16" width="9.140625" style="281" customWidth="1"/>
    <col min="17" max="25" width="9.140625" style="281"/>
    <col min="26" max="26" width="8.7109375" style="281" bestFit="1" customWidth="1"/>
    <col min="27" max="27" width="11.28515625" style="281" bestFit="1" customWidth="1"/>
    <col min="28" max="28" width="71.7109375" style="281" customWidth="1"/>
    <col min="29" max="16384" width="9.140625" style="281"/>
  </cols>
  <sheetData>
    <row r="2" spans="7:24" ht="30" customHeight="1" x14ac:dyDescent="0.2">
      <c r="G2" s="286" t="s">
        <v>208</v>
      </c>
      <c r="H2" s="286"/>
      <c r="I2" s="286"/>
      <c r="J2" s="286"/>
      <c r="K2" s="286"/>
      <c r="L2" s="286"/>
      <c r="M2" s="286" t="s">
        <v>211</v>
      </c>
      <c r="N2" s="286"/>
      <c r="O2" s="286"/>
      <c r="P2" s="287">
        <v>44942</v>
      </c>
      <c r="Q2" s="287"/>
      <c r="R2" s="287"/>
      <c r="S2" s="286" t="s">
        <v>209</v>
      </c>
      <c r="T2" s="286"/>
      <c r="U2" s="286"/>
      <c r="V2" s="286"/>
      <c r="W2" s="286">
        <f ca="1">DATEDIF(P2,TODAY(),"M")</f>
        <v>8</v>
      </c>
      <c r="X2" s="286"/>
    </row>
    <row r="3" spans="7:24" ht="30" customHeight="1" x14ac:dyDescent="0.2">
      <c r="G3" s="289" t="s">
        <v>207</v>
      </c>
      <c r="H3" s="289"/>
      <c r="I3" s="289"/>
      <c r="J3" s="289"/>
      <c r="K3" s="289"/>
      <c r="L3" s="289"/>
      <c r="M3" s="289"/>
      <c r="N3" s="289"/>
      <c r="O3" s="289"/>
      <c r="P3" s="289"/>
      <c r="Q3" s="289"/>
      <c r="R3" s="289"/>
      <c r="S3" s="289" t="str">
        <f ca="1">IF(W2&gt;11,"!!! PLEASE CHECK VERSION !!!","")</f>
        <v/>
      </c>
      <c r="T3" s="289"/>
      <c r="U3" s="289"/>
      <c r="V3" s="289"/>
      <c r="W3" s="289"/>
      <c r="X3" s="289"/>
    </row>
    <row r="4" spans="7:24" ht="30" customHeight="1" x14ac:dyDescent="0.2">
      <c r="G4" s="286" t="s">
        <v>210</v>
      </c>
      <c r="H4" s="286"/>
      <c r="I4" s="286"/>
      <c r="J4" s="286"/>
      <c r="K4" s="286"/>
      <c r="L4" s="286"/>
      <c r="M4" s="286"/>
      <c r="N4" s="286"/>
      <c r="O4" s="286"/>
      <c r="P4" s="286"/>
      <c r="Q4" s="286"/>
      <c r="R4" s="286"/>
      <c r="S4" s="286"/>
      <c r="T4" s="286"/>
      <c r="U4" s="286"/>
      <c r="V4" s="286"/>
      <c r="W4" s="286"/>
      <c r="X4" s="286"/>
    </row>
    <row r="5" spans="7:24" ht="30" customHeight="1" x14ac:dyDescent="0.2">
      <c r="G5" s="285" t="s">
        <v>229</v>
      </c>
      <c r="H5" s="285"/>
      <c r="I5" s="285"/>
      <c r="J5" s="285"/>
      <c r="K5" s="285"/>
      <c r="L5" s="285"/>
      <c r="M5" s="285"/>
      <c r="N5" s="285"/>
      <c r="O5" s="285"/>
      <c r="P5" s="285"/>
      <c r="Q5" s="285"/>
      <c r="R5" s="285"/>
      <c r="S5" s="285"/>
      <c r="T5" s="285"/>
      <c r="U5" s="285"/>
      <c r="V5" s="285"/>
      <c r="W5" s="285"/>
      <c r="X5" s="285"/>
    </row>
    <row r="6" spans="7:24" ht="30" customHeight="1" x14ac:dyDescent="0.2"/>
    <row r="7" spans="7:24" ht="30" customHeight="1" x14ac:dyDescent="0.2">
      <c r="G7" s="290" t="s">
        <v>222</v>
      </c>
      <c r="H7" s="290"/>
      <c r="I7" s="290"/>
      <c r="J7" s="290"/>
      <c r="K7" s="290"/>
      <c r="L7" s="290"/>
      <c r="M7" s="290"/>
      <c r="N7" s="290"/>
      <c r="O7" s="290"/>
      <c r="P7" s="290"/>
      <c r="Q7" s="290"/>
      <c r="R7" s="290"/>
      <c r="S7" s="290"/>
      <c r="T7" s="290"/>
      <c r="U7" s="290"/>
      <c r="V7" s="290"/>
      <c r="W7" s="290"/>
      <c r="X7" s="290"/>
    </row>
    <row r="8" spans="7:24" ht="30" customHeight="1" x14ac:dyDescent="0.2">
      <c r="G8" s="282" t="s">
        <v>221</v>
      </c>
      <c r="H8" s="282" t="s">
        <v>3</v>
      </c>
      <c r="I8" s="288" t="s">
        <v>228</v>
      </c>
      <c r="J8" s="288"/>
      <c r="K8" s="288"/>
      <c r="L8" s="288"/>
      <c r="M8" s="288"/>
      <c r="N8" s="288"/>
      <c r="O8" s="288"/>
      <c r="P8" s="288"/>
      <c r="Q8" s="288"/>
      <c r="R8" s="288"/>
      <c r="S8" s="288"/>
      <c r="T8" s="288"/>
      <c r="U8" s="288"/>
      <c r="V8" s="288"/>
      <c r="W8" s="288"/>
      <c r="X8" s="288"/>
    </row>
    <row r="9" spans="7:24" ht="30" customHeight="1" x14ac:dyDescent="0.2">
      <c r="G9" s="282" t="s">
        <v>223</v>
      </c>
      <c r="H9" s="282">
        <v>2019</v>
      </c>
      <c r="I9" s="284"/>
      <c r="J9" s="284"/>
      <c r="K9" s="284"/>
      <c r="L9" s="284"/>
      <c r="M9" s="284"/>
      <c r="N9" s="284"/>
      <c r="O9" s="284"/>
      <c r="P9" s="284"/>
      <c r="Q9" s="284"/>
      <c r="R9" s="284"/>
      <c r="S9" s="284"/>
      <c r="T9" s="284"/>
      <c r="U9" s="284"/>
      <c r="V9" s="284"/>
      <c r="W9" s="284"/>
      <c r="X9" s="284"/>
    </row>
    <row r="10" spans="7:24" ht="30" customHeight="1" x14ac:dyDescent="0.2">
      <c r="G10" s="282" t="s">
        <v>224</v>
      </c>
      <c r="H10" s="282">
        <v>2020</v>
      </c>
      <c r="I10" s="284"/>
      <c r="J10" s="284"/>
      <c r="K10" s="284"/>
      <c r="L10" s="284"/>
      <c r="M10" s="284"/>
      <c r="N10" s="284"/>
      <c r="O10" s="284"/>
      <c r="P10" s="284"/>
      <c r="Q10" s="284"/>
      <c r="R10" s="284"/>
      <c r="S10" s="284"/>
      <c r="T10" s="284"/>
      <c r="U10" s="284"/>
      <c r="V10" s="284"/>
      <c r="W10" s="284"/>
      <c r="X10" s="284"/>
    </row>
    <row r="11" spans="7:24" ht="30" customHeight="1" x14ac:dyDescent="0.2">
      <c r="G11" s="282" t="s">
        <v>225</v>
      </c>
      <c r="H11" s="282">
        <v>2021</v>
      </c>
      <c r="I11" s="284"/>
      <c r="J11" s="284"/>
      <c r="K11" s="284"/>
      <c r="L11" s="284"/>
      <c r="M11" s="284"/>
      <c r="N11" s="284"/>
      <c r="O11" s="284"/>
      <c r="P11" s="284"/>
      <c r="Q11" s="284"/>
      <c r="R11" s="284"/>
      <c r="S11" s="284"/>
      <c r="T11" s="284"/>
      <c r="U11" s="284"/>
      <c r="V11" s="284"/>
      <c r="W11" s="284"/>
      <c r="X11" s="284"/>
    </row>
    <row r="12" spans="7:24" ht="30" customHeight="1" x14ac:dyDescent="0.2">
      <c r="G12" s="282" t="s">
        <v>226</v>
      </c>
      <c r="H12" s="283">
        <v>44445</v>
      </c>
      <c r="I12" s="284" t="s">
        <v>214</v>
      </c>
      <c r="J12" s="284"/>
      <c r="K12" s="284"/>
      <c r="L12" s="284"/>
      <c r="M12" s="284" t="s">
        <v>217</v>
      </c>
      <c r="N12" s="284"/>
      <c r="O12" s="284"/>
      <c r="P12" s="284"/>
      <c r="Q12" s="284" t="s">
        <v>218</v>
      </c>
      <c r="R12" s="284"/>
      <c r="S12" s="284"/>
      <c r="T12" s="284"/>
      <c r="U12" s="284"/>
      <c r="V12" s="284"/>
      <c r="W12" s="284"/>
      <c r="X12" s="284"/>
    </row>
    <row r="13" spans="7:24" ht="30" customHeight="1" x14ac:dyDescent="0.2">
      <c r="G13" s="282" t="s">
        <v>227</v>
      </c>
      <c r="H13" s="283">
        <v>44477</v>
      </c>
      <c r="I13" s="284" t="s">
        <v>215</v>
      </c>
      <c r="J13" s="284"/>
      <c r="K13" s="284"/>
      <c r="L13" s="284"/>
      <c r="M13" s="284"/>
      <c r="N13" s="284"/>
      <c r="O13" s="284"/>
      <c r="P13" s="284"/>
      <c r="Q13" s="284"/>
      <c r="R13" s="284"/>
      <c r="S13" s="284"/>
      <c r="T13" s="284"/>
      <c r="U13" s="284"/>
      <c r="V13" s="284"/>
      <c r="W13" s="284"/>
      <c r="X13" s="284"/>
    </row>
    <row r="14" spans="7:24" ht="30" customHeight="1" x14ac:dyDescent="0.2">
      <c r="G14" s="282" t="s">
        <v>12</v>
      </c>
      <c r="H14" s="283">
        <v>44482</v>
      </c>
      <c r="I14" s="284" t="s">
        <v>212</v>
      </c>
      <c r="J14" s="284"/>
      <c r="K14" s="284"/>
      <c r="L14" s="284"/>
      <c r="M14" s="284"/>
      <c r="N14" s="284"/>
      <c r="O14" s="284"/>
      <c r="P14" s="284"/>
      <c r="Q14" s="284"/>
      <c r="R14" s="284"/>
      <c r="S14" s="284"/>
      <c r="T14" s="284"/>
      <c r="U14" s="284"/>
      <c r="V14" s="284"/>
      <c r="W14" s="284"/>
      <c r="X14" s="284"/>
    </row>
    <row r="15" spans="7:24" ht="30" customHeight="1" x14ac:dyDescent="0.2">
      <c r="G15" s="282" t="s">
        <v>14</v>
      </c>
      <c r="H15" s="283">
        <v>44595</v>
      </c>
      <c r="I15" s="284" t="s">
        <v>216</v>
      </c>
      <c r="J15" s="284"/>
      <c r="K15" s="284"/>
      <c r="L15" s="284"/>
      <c r="M15" s="284"/>
      <c r="N15" s="284"/>
      <c r="O15" s="284"/>
      <c r="P15" s="284"/>
      <c r="Q15" s="284"/>
      <c r="R15" s="284"/>
      <c r="S15" s="284"/>
      <c r="T15" s="284"/>
      <c r="U15" s="284"/>
      <c r="V15" s="284"/>
      <c r="W15" s="284"/>
      <c r="X15" s="284"/>
    </row>
    <row r="16" spans="7:24" ht="30" customHeight="1" x14ac:dyDescent="0.2">
      <c r="G16" s="282" t="s">
        <v>206</v>
      </c>
      <c r="H16" s="283">
        <v>44942</v>
      </c>
      <c r="I16" s="284" t="s">
        <v>213</v>
      </c>
      <c r="J16" s="284"/>
      <c r="K16" s="284"/>
      <c r="L16" s="284"/>
      <c r="M16" s="284" t="s">
        <v>219</v>
      </c>
      <c r="N16" s="284"/>
      <c r="O16" s="284"/>
      <c r="P16" s="284"/>
      <c r="Q16" s="284" t="s">
        <v>220</v>
      </c>
      <c r="R16" s="284"/>
      <c r="S16" s="284"/>
      <c r="T16" s="284"/>
      <c r="U16" s="284"/>
      <c r="V16" s="284"/>
      <c r="W16" s="284"/>
      <c r="X16" s="284"/>
    </row>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sheetData>
  <sheetProtection algorithmName="SHA-512" hashValue="GDhKyKRxvvMkzVGbOWH8IrmRz2tPk25jYGVu2qydrECcduXIwiZRXA3JDrvVxQy3yZVHW4cuQh8JwNDLOQYMlQ==" saltValue="cnV178iQMlWPSz3s4UCTLw==" spinCount="100000" sheet="1" objects="1" scenarios="1"/>
  <mergeCells count="43">
    <mergeCell ref="G5:X5"/>
    <mergeCell ref="G4:X4"/>
    <mergeCell ref="M2:O2"/>
    <mergeCell ref="P2:R2"/>
    <mergeCell ref="I12:L12"/>
    <mergeCell ref="M12:P12"/>
    <mergeCell ref="I8:X8"/>
    <mergeCell ref="I9:L9"/>
    <mergeCell ref="I10:L10"/>
    <mergeCell ref="S2:V2"/>
    <mergeCell ref="W2:X2"/>
    <mergeCell ref="S3:X3"/>
    <mergeCell ref="G3:R3"/>
    <mergeCell ref="G2:L2"/>
    <mergeCell ref="G7:X7"/>
    <mergeCell ref="U12:X12"/>
    <mergeCell ref="M13:P13"/>
    <mergeCell ref="M14:P14"/>
    <mergeCell ref="M15:P15"/>
    <mergeCell ref="M16:P16"/>
    <mergeCell ref="I13:L13"/>
    <mergeCell ref="I14:L14"/>
    <mergeCell ref="I15:L15"/>
    <mergeCell ref="I16:L16"/>
    <mergeCell ref="Q12:T12"/>
    <mergeCell ref="Q16:T16"/>
    <mergeCell ref="Q15:T15"/>
    <mergeCell ref="Q14:T14"/>
    <mergeCell ref="Q13:T13"/>
    <mergeCell ref="U13:X13"/>
    <mergeCell ref="U14:X14"/>
    <mergeCell ref="U15:X15"/>
    <mergeCell ref="U16:X16"/>
    <mergeCell ref="U9:X9"/>
    <mergeCell ref="U10:X10"/>
    <mergeCell ref="U11:X11"/>
    <mergeCell ref="M9:P9"/>
    <mergeCell ref="Q9:T9"/>
    <mergeCell ref="Q11:T11"/>
    <mergeCell ref="Q10:T10"/>
    <mergeCell ref="I11:L11"/>
    <mergeCell ref="M11:P11"/>
    <mergeCell ref="M10:P10"/>
  </mergeCells>
  <conditionalFormatting sqref="W2:X2">
    <cfRule type="cellIs" dxfId="59" priority="3" operator="lessThan">
      <formula>6</formula>
    </cfRule>
    <cfRule type="cellIs" dxfId="58" priority="2" operator="greaterThan">
      <formula>5</formula>
    </cfRule>
  </conditionalFormatting>
  <conditionalFormatting sqref="S3:X3">
    <cfRule type="containsText" dxfId="57" priority="1" operator="containsText" text="CHECK">
      <formula>NOT(ISERROR(SEARCH("CHECK",S3)))</formula>
    </cfRule>
  </conditionalFormatting>
  <hyperlinks>
    <hyperlink ref="G5:X5" r:id="rId1" display="CLICK HERE TO VISIT FUTURE WORKSPACE" xr:uid="{1929E352-4CC0-4036-947A-7B135960BF5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B146"/>
  <sheetViews>
    <sheetView showRowColHeaders="0" zoomScale="115" zoomScaleNormal="115" workbookViewId="0">
      <selection activeCell="G39" sqref="G39"/>
    </sheetView>
  </sheetViews>
  <sheetFormatPr defaultColWidth="0" defaultRowHeight="15" zeroHeight="1" x14ac:dyDescent="0.25"/>
  <cols>
    <col min="1" max="1" width="3.5703125" customWidth="1"/>
    <col min="2" max="2" width="1.28515625" customWidth="1"/>
    <col min="3" max="3" width="4.7109375" customWidth="1"/>
    <col min="4" max="4" width="8.5703125" customWidth="1"/>
    <col min="5" max="5" width="5.28515625" customWidth="1"/>
    <col min="6" max="6" width="8.5703125" customWidth="1"/>
    <col min="7" max="7" width="10" customWidth="1"/>
    <col min="8" max="8" width="8.5703125" customWidth="1"/>
    <col min="9" max="9" width="10" customWidth="1"/>
    <col min="10" max="11" width="8.7109375" customWidth="1"/>
    <col min="12" max="12" width="23.42578125" customWidth="1"/>
    <col min="13" max="13" width="20.28515625" customWidth="1"/>
    <col min="14" max="14" width="1.28515625" customWidth="1"/>
    <col min="15" max="15" width="0" hidden="1" customWidth="1"/>
    <col min="16" max="16" width="1.28515625" customWidth="1"/>
    <col min="17" max="17" width="3.5703125" customWidth="1"/>
    <col min="18" max="18" width="33.28515625" hidden="1" customWidth="1"/>
    <col min="19" max="16382" width="8.7109375" hidden="1"/>
    <col min="16383" max="16383" width="1.7109375" customWidth="1"/>
    <col min="16384" max="16384" width="4.28515625" customWidth="1"/>
  </cols>
  <sheetData>
    <row r="1" spans="1:16" s="8" customFormat="1" ht="15.75" thickBot="1" x14ac:dyDescent="0.3">
      <c r="A1" s="27"/>
      <c r="C1" s="18"/>
    </row>
    <row r="2" spans="1:16" s="8" customFormat="1" ht="6.75" customHeight="1" x14ac:dyDescent="0.25">
      <c r="B2" s="68"/>
      <c r="C2" s="69"/>
      <c r="D2" s="70"/>
      <c r="E2" s="70"/>
      <c r="F2" s="70"/>
      <c r="G2" s="70"/>
      <c r="H2" s="70"/>
      <c r="I2" s="70"/>
      <c r="J2" s="70"/>
      <c r="K2" s="70"/>
      <c r="L2" s="70"/>
      <c r="M2" s="70"/>
      <c r="N2" s="70"/>
      <c r="O2" s="70"/>
      <c r="P2" s="71"/>
    </row>
    <row r="3" spans="1:16" s="8" customFormat="1" ht="30" x14ac:dyDescent="0.4">
      <c r="B3" s="72"/>
      <c r="C3" s="291" t="s">
        <v>16</v>
      </c>
      <c r="D3" s="291"/>
      <c r="E3" s="291"/>
      <c r="F3" s="291"/>
      <c r="G3" s="291"/>
      <c r="O3" s="9"/>
      <c r="P3" s="73"/>
    </row>
    <row r="4" spans="1:16" s="8" customFormat="1" ht="6" customHeight="1" x14ac:dyDescent="0.25">
      <c r="B4" s="72"/>
      <c r="C4" s="18"/>
      <c r="E4" s="65"/>
      <c r="O4" s="9"/>
      <c r="P4" s="73"/>
    </row>
    <row r="5" spans="1:16" s="8" customFormat="1" ht="15.75" x14ac:dyDescent="0.25">
      <c r="B5" s="72"/>
      <c r="C5" s="154" t="s">
        <v>196</v>
      </c>
      <c r="D5" s="155"/>
      <c r="E5" s="65"/>
      <c r="O5" s="9"/>
      <c r="P5" s="73"/>
    </row>
    <row r="6" spans="1:16" s="8" customFormat="1" ht="6" customHeight="1" x14ac:dyDescent="0.25">
      <c r="B6" s="72"/>
      <c r="E6" s="65"/>
      <c r="P6" s="73"/>
    </row>
    <row r="7" spans="1:16" s="8" customFormat="1" ht="15.75" x14ac:dyDescent="0.25">
      <c r="B7" s="72"/>
      <c r="C7" s="64" t="s">
        <v>17</v>
      </c>
      <c r="D7" s="65"/>
      <c r="E7" s="65"/>
      <c r="F7" s="65"/>
      <c r="G7" s="65"/>
      <c r="H7" s="65"/>
      <c r="I7" s="65"/>
      <c r="J7" s="65"/>
      <c r="K7" s="65"/>
      <c r="L7" s="65"/>
      <c r="M7" s="65"/>
      <c r="P7" s="73"/>
    </row>
    <row r="8" spans="1:16" s="8" customFormat="1" ht="6" customHeight="1" x14ac:dyDescent="0.25">
      <c r="B8" s="72"/>
      <c r="C8" s="65"/>
      <c r="D8" s="65"/>
      <c r="E8" s="65"/>
      <c r="F8" s="65"/>
      <c r="G8" s="65"/>
      <c r="H8" s="65"/>
      <c r="I8" s="65"/>
      <c r="J8" s="65"/>
      <c r="K8" s="65"/>
      <c r="L8" s="65"/>
      <c r="M8" s="65"/>
      <c r="P8" s="73"/>
    </row>
    <row r="9" spans="1:16" s="8" customFormat="1" ht="15.75" x14ac:dyDescent="0.25">
      <c r="B9" s="72"/>
      <c r="C9" s="64" t="s">
        <v>18</v>
      </c>
      <c r="D9" s="65"/>
      <c r="E9" s="65"/>
      <c r="F9" s="65"/>
      <c r="G9" s="65"/>
      <c r="H9" s="65"/>
      <c r="I9" s="65"/>
      <c r="J9" s="65"/>
      <c r="K9" s="65"/>
      <c r="L9" s="65"/>
      <c r="M9" s="65"/>
      <c r="P9" s="73"/>
    </row>
    <row r="10" spans="1:16" s="8" customFormat="1" ht="7.5" customHeight="1" x14ac:dyDescent="0.25">
      <c r="B10" s="72"/>
      <c r="C10" s="65"/>
      <c r="D10" s="65"/>
      <c r="E10" s="65"/>
      <c r="F10" s="65"/>
      <c r="G10" s="65"/>
      <c r="H10" s="65"/>
      <c r="I10" s="65"/>
      <c r="J10" s="65"/>
      <c r="K10" s="65"/>
      <c r="L10" s="65"/>
      <c r="M10" s="65"/>
      <c r="P10" s="73"/>
    </row>
    <row r="11" spans="1:16" s="8" customFormat="1" ht="23.25" x14ac:dyDescent="0.35">
      <c r="B11" s="72"/>
      <c r="C11" s="65" t="s">
        <v>19</v>
      </c>
      <c r="D11" s="65" t="s">
        <v>20</v>
      </c>
      <c r="E11" s="65"/>
      <c r="F11" s="65"/>
      <c r="G11" s="65"/>
      <c r="H11" s="65"/>
      <c r="I11" s="65"/>
      <c r="J11" s="65"/>
      <c r="K11" s="65"/>
      <c r="L11" s="65"/>
      <c r="M11" s="65"/>
      <c r="P11" s="73"/>
    </row>
    <row r="12" spans="1:16" s="8" customFormat="1" ht="7.5" customHeight="1" x14ac:dyDescent="0.25">
      <c r="B12" s="72"/>
      <c r="C12" s="65"/>
      <c r="D12" s="65"/>
      <c r="E12" s="65"/>
      <c r="F12" s="65"/>
      <c r="G12" s="65"/>
      <c r="H12" s="65"/>
      <c r="I12" s="65"/>
      <c r="J12" s="65"/>
      <c r="K12" s="65"/>
      <c r="L12" s="65"/>
      <c r="M12" s="65"/>
      <c r="P12" s="73"/>
    </row>
    <row r="13" spans="1:16" s="8" customFormat="1" ht="15.75" x14ac:dyDescent="0.25">
      <c r="B13" s="72"/>
      <c r="C13" s="65" t="s">
        <v>21</v>
      </c>
      <c r="D13" s="65" t="s">
        <v>22</v>
      </c>
      <c r="E13" s="65"/>
      <c r="F13" s="65"/>
      <c r="G13" s="65"/>
      <c r="H13" s="65"/>
      <c r="I13" s="65"/>
      <c r="J13" s="65"/>
      <c r="K13" s="65"/>
      <c r="L13" s="65"/>
      <c r="M13" s="65"/>
      <c r="P13" s="73"/>
    </row>
    <row r="14" spans="1:16" s="8" customFormat="1" ht="7.5" customHeight="1" x14ac:dyDescent="0.25">
      <c r="B14" s="72"/>
      <c r="C14" s="65"/>
      <c r="D14" s="65"/>
      <c r="E14" s="65"/>
      <c r="F14" s="65"/>
      <c r="G14" s="65"/>
      <c r="H14" s="65"/>
      <c r="I14" s="65"/>
      <c r="J14" s="65"/>
      <c r="K14" s="65"/>
      <c r="L14" s="65"/>
      <c r="M14" s="65"/>
      <c r="P14" s="73"/>
    </row>
    <row r="15" spans="1:16" s="8" customFormat="1" ht="15.75" x14ac:dyDescent="0.25">
      <c r="B15" s="72"/>
      <c r="C15" s="65" t="s">
        <v>23</v>
      </c>
      <c r="D15" s="65" t="s">
        <v>24</v>
      </c>
      <c r="E15" s="65"/>
      <c r="F15" s="65"/>
      <c r="G15" s="65"/>
      <c r="H15" s="65"/>
      <c r="I15" s="65"/>
      <c r="J15" s="65"/>
      <c r="K15" s="65"/>
      <c r="L15" s="65"/>
      <c r="M15" s="65"/>
      <c r="P15" s="73"/>
    </row>
    <row r="16" spans="1:16" s="8" customFormat="1" ht="7.5" customHeight="1" x14ac:dyDescent="0.25">
      <c r="B16" s="72"/>
      <c r="C16" s="65"/>
      <c r="D16" s="65"/>
      <c r="E16" s="65"/>
      <c r="F16" s="65"/>
      <c r="G16" s="65"/>
      <c r="H16" s="65"/>
      <c r="I16" s="65"/>
      <c r="J16" s="65"/>
      <c r="K16" s="65"/>
      <c r="L16" s="65"/>
      <c r="M16" s="65"/>
      <c r="P16" s="73"/>
    </row>
    <row r="17" spans="2:16" s="8" customFormat="1" ht="15.75" x14ac:dyDescent="0.25">
      <c r="B17" s="72"/>
      <c r="C17" s="65" t="s">
        <v>25</v>
      </c>
      <c r="D17" s="65" t="s">
        <v>26</v>
      </c>
      <c r="E17" s="65"/>
      <c r="F17" s="65"/>
      <c r="G17" s="65"/>
      <c r="H17" s="65"/>
      <c r="I17" s="65"/>
      <c r="J17" s="65"/>
      <c r="K17" s="65"/>
      <c r="L17" s="65"/>
      <c r="M17" s="65"/>
      <c r="P17" s="73"/>
    </row>
    <row r="18" spans="2:16" s="8" customFormat="1" ht="7.5" customHeight="1" x14ac:dyDescent="0.25">
      <c r="B18" s="72"/>
      <c r="C18" s="65"/>
      <c r="D18" s="65"/>
      <c r="E18" s="65"/>
      <c r="F18" s="65"/>
      <c r="G18" s="65"/>
      <c r="H18" s="65"/>
      <c r="I18" s="65"/>
      <c r="J18" s="65"/>
      <c r="K18" s="65"/>
      <c r="L18" s="65"/>
      <c r="M18" s="65"/>
      <c r="P18" s="73"/>
    </row>
    <row r="19" spans="2:16" s="8" customFormat="1" ht="15.75" x14ac:dyDescent="0.25">
      <c r="B19" s="72"/>
      <c r="C19" s="65" t="s">
        <v>27</v>
      </c>
      <c r="D19" s="65" t="s">
        <v>28</v>
      </c>
      <c r="E19" s="65"/>
      <c r="F19" s="65"/>
      <c r="G19" s="65"/>
      <c r="H19" s="65"/>
      <c r="I19" s="65"/>
      <c r="J19" s="65"/>
      <c r="K19" s="65"/>
      <c r="L19" s="65"/>
      <c r="M19" s="65"/>
      <c r="P19" s="73"/>
    </row>
    <row r="20" spans="2:16" s="8" customFormat="1" ht="7.5" customHeight="1" x14ac:dyDescent="0.25">
      <c r="B20" s="72"/>
      <c r="C20" s="65"/>
      <c r="D20" s="65"/>
      <c r="E20" s="65"/>
      <c r="F20" s="65"/>
      <c r="G20" s="65"/>
      <c r="H20" s="65"/>
      <c r="I20" s="65"/>
      <c r="J20" s="65"/>
      <c r="K20" s="65"/>
      <c r="L20" s="65"/>
      <c r="M20" s="65"/>
      <c r="P20" s="73"/>
    </row>
    <row r="21" spans="2:16" s="8" customFormat="1" ht="15.75" x14ac:dyDescent="0.25">
      <c r="B21" s="72"/>
      <c r="C21" s="65" t="s">
        <v>29</v>
      </c>
      <c r="D21" s="65" t="s">
        <v>30</v>
      </c>
      <c r="E21" s="65"/>
      <c r="F21" s="65"/>
      <c r="G21" s="65"/>
      <c r="H21" s="65"/>
      <c r="I21" s="65"/>
      <c r="J21" s="65"/>
      <c r="K21" s="65"/>
      <c r="L21" s="65"/>
      <c r="M21" s="65"/>
      <c r="P21" s="73"/>
    </row>
    <row r="22" spans="2:16" s="8" customFormat="1" ht="7.5" customHeight="1" x14ac:dyDescent="0.25">
      <c r="B22" s="72"/>
      <c r="C22" s="65"/>
      <c r="D22" s="65"/>
      <c r="E22" s="65"/>
      <c r="F22" s="65"/>
      <c r="G22" s="65"/>
      <c r="H22" s="65"/>
      <c r="I22" s="65"/>
      <c r="J22" s="65"/>
      <c r="K22" s="65"/>
      <c r="L22" s="65"/>
      <c r="M22" s="65"/>
      <c r="P22" s="73"/>
    </row>
    <row r="23" spans="2:16" s="8" customFormat="1" ht="15.75" x14ac:dyDescent="0.25">
      <c r="B23" s="72"/>
      <c r="C23" s="65" t="s">
        <v>31</v>
      </c>
      <c r="D23" s="65" t="s">
        <v>32</v>
      </c>
      <c r="E23" s="65"/>
      <c r="F23" s="65"/>
      <c r="G23" s="65"/>
      <c r="H23" s="65"/>
      <c r="I23" s="65"/>
      <c r="J23" s="65"/>
      <c r="K23" s="65"/>
      <c r="L23" s="65"/>
      <c r="M23" s="65"/>
      <c r="P23" s="73"/>
    </row>
    <row r="24" spans="2:16" s="8" customFormat="1" ht="7.5" customHeight="1" x14ac:dyDescent="0.25">
      <c r="B24" s="72"/>
      <c r="C24" s="65"/>
      <c r="D24" s="65"/>
      <c r="E24" s="65"/>
      <c r="F24" s="65"/>
      <c r="G24" s="65"/>
      <c r="H24" s="65"/>
      <c r="I24" s="65"/>
      <c r="J24" s="65"/>
      <c r="K24" s="65"/>
      <c r="L24" s="65"/>
      <c r="M24" s="65"/>
      <c r="P24" s="73"/>
    </row>
    <row r="25" spans="2:16" s="8" customFormat="1" ht="15.75" x14ac:dyDescent="0.25">
      <c r="B25" s="72"/>
      <c r="C25" s="65" t="s">
        <v>33</v>
      </c>
      <c r="D25" s="65" t="s">
        <v>34</v>
      </c>
      <c r="E25" s="65"/>
      <c r="F25" s="65"/>
      <c r="G25" s="65"/>
      <c r="H25" s="65"/>
      <c r="I25" s="65"/>
      <c r="J25" s="65"/>
      <c r="K25" s="65"/>
      <c r="L25" s="65"/>
      <c r="M25" s="65"/>
      <c r="P25" s="73"/>
    </row>
    <row r="26" spans="2:16" s="8" customFormat="1" ht="7.5" customHeight="1" x14ac:dyDescent="0.25">
      <c r="B26" s="72"/>
      <c r="C26" s="65"/>
      <c r="D26" s="65"/>
      <c r="E26" s="65"/>
      <c r="F26" s="65"/>
      <c r="G26" s="65"/>
      <c r="H26" s="65"/>
      <c r="I26" s="65"/>
      <c r="J26" s="65"/>
      <c r="K26" s="65"/>
      <c r="L26" s="65"/>
      <c r="M26" s="65"/>
      <c r="P26" s="73"/>
    </row>
    <row r="27" spans="2:16" s="8" customFormat="1" ht="15.75" x14ac:dyDescent="0.25">
      <c r="B27" s="72"/>
      <c r="C27" s="65" t="s">
        <v>35</v>
      </c>
      <c r="D27" s="65" t="s">
        <v>36</v>
      </c>
      <c r="E27" s="65"/>
      <c r="F27" s="65"/>
      <c r="G27" s="65"/>
      <c r="H27" s="65"/>
      <c r="I27" s="65"/>
      <c r="J27" s="65"/>
      <c r="K27" s="65"/>
      <c r="L27" s="65"/>
      <c r="M27" s="65"/>
      <c r="P27" s="73"/>
    </row>
    <row r="28" spans="2:16" s="8" customFormat="1" ht="15.75" x14ac:dyDescent="0.25">
      <c r="B28" s="72"/>
      <c r="C28" s="65"/>
      <c r="D28" s="64" t="s">
        <v>37</v>
      </c>
      <c r="E28" s="65"/>
      <c r="F28" s="65"/>
      <c r="G28" s="65"/>
      <c r="H28" s="65"/>
      <c r="I28" s="65"/>
      <c r="J28" s="65"/>
      <c r="K28" s="65"/>
      <c r="L28" s="65"/>
      <c r="M28" s="65"/>
      <c r="P28" s="73"/>
    </row>
    <row r="29" spans="2:16" s="8" customFormat="1" ht="7.5" customHeight="1" x14ac:dyDescent="0.25">
      <c r="B29" s="72"/>
      <c r="C29" s="65"/>
      <c r="D29" s="65"/>
      <c r="E29" s="65"/>
      <c r="F29" s="65"/>
      <c r="G29" s="65"/>
      <c r="H29" s="65"/>
      <c r="I29" s="65"/>
      <c r="J29" s="65"/>
      <c r="K29" s="65"/>
      <c r="L29" s="65"/>
      <c r="M29" s="65"/>
      <c r="P29" s="73"/>
    </row>
    <row r="30" spans="2:16" s="8" customFormat="1" ht="15.75" x14ac:dyDescent="0.25">
      <c r="B30" s="72"/>
      <c r="C30" s="65" t="s">
        <v>38</v>
      </c>
      <c r="D30" s="65" t="s">
        <v>39</v>
      </c>
      <c r="E30" s="65"/>
      <c r="F30" s="65"/>
      <c r="G30" s="65"/>
      <c r="H30" s="65"/>
      <c r="I30" s="65"/>
      <c r="J30" s="65"/>
      <c r="K30" s="65"/>
      <c r="L30" s="65"/>
      <c r="M30" s="65"/>
      <c r="P30" s="73"/>
    </row>
    <row r="31" spans="2:16" s="8" customFormat="1" ht="15.75" x14ac:dyDescent="0.25">
      <c r="B31" s="72"/>
      <c r="C31" s="65"/>
      <c r="D31" s="65" t="s">
        <v>40</v>
      </c>
      <c r="E31" s="65"/>
      <c r="F31" s="65"/>
      <c r="G31" s="65"/>
      <c r="H31" s="65"/>
      <c r="I31" s="65"/>
      <c r="J31" s="65"/>
      <c r="K31" s="65"/>
      <c r="L31" s="65"/>
      <c r="M31" s="65"/>
      <c r="P31" s="73"/>
    </row>
    <row r="32" spans="2:16" s="8" customFormat="1" ht="7.5" customHeight="1" x14ac:dyDescent="0.25">
      <c r="B32" s="72"/>
      <c r="C32" s="65"/>
      <c r="D32" s="65"/>
      <c r="E32" s="65"/>
      <c r="F32" s="65"/>
      <c r="G32" s="65"/>
      <c r="H32" s="65"/>
      <c r="I32" s="65"/>
      <c r="J32" s="65"/>
      <c r="K32" s="65"/>
      <c r="L32" s="65"/>
      <c r="M32" s="65"/>
      <c r="P32" s="73"/>
    </row>
    <row r="33" spans="2:16" s="8" customFormat="1" ht="15.75" x14ac:dyDescent="0.25">
      <c r="B33" s="72"/>
      <c r="C33" s="65" t="s">
        <v>41</v>
      </c>
      <c r="D33" s="65" t="s">
        <v>42</v>
      </c>
      <c r="E33" s="65"/>
      <c r="F33" s="65"/>
      <c r="G33" s="65"/>
      <c r="H33" s="65"/>
      <c r="I33" s="65"/>
      <c r="J33" s="65"/>
      <c r="K33" s="65"/>
      <c r="L33" s="65"/>
      <c r="M33" s="65"/>
      <c r="P33" s="73"/>
    </row>
    <row r="34" spans="2:16" s="8" customFormat="1" ht="15.75" x14ac:dyDescent="0.25">
      <c r="B34" s="72"/>
      <c r="C34" s="65"/>
      <c r="D34" s="65" t="s">
        <v>43</v>
      </c>
      <c r="E34" s="65"/>
      <c r="F34" s="65"/>
      <c r="G34" s="65"/>
      <c r="H34" s="65"/>
      <c r="I34" s="65"/>
      <c r="J34" s="65"/>
      <c r="K34" s="65"/>
      <c r="L34" s="65"/>
      <c r="M34" s="65"/>
      <c r="P34" s="73"/>
    </row>
    <row r="35" spans="2:16" s="8" customFormat="1" ht="6.75" customHeight="1" x14ac:dyDescent="0.25">
      <c r="B35" s="72"/>
      <c r="C35" s="65"/>
      <c r="D35" s="65"/>
      <c r="E35" s="65"/>
      <c r="F35" s="65"/>
      <c r="G35" s="65"/>
      <c r="H35" s="65"/>
      <c r="I35" s="65"/>
      <c r="J35" s="65"/>
      <c r="K35" s="65"/>
      <c r="L35" s="65"/>
      <c r="M35" s="65"/>
      <c r="P35" s="73"/>
    </row>
    <row r="36" spans="2:16" s="8" customFormat="1" ht="15.75" x14ac:dyDescent="0.25">
      <c r="B36" s="72"/>
      <c r="C36" s="64" t="s">
        <v>44</v>
      </c>
      <c r="D36" s="65"/>
      <c r="E36" s="65"/>
      <c r="F36" s="65"/>
      <c r="G36" s="65"/>
      <c r="H36" s="65"/>
      <c r="I36" s="65"/>
      <c r="J36" s="65"/>
      <c r="K36" s="65"/>
      <c r="L36" s="65"/>
      <c r="M36" s="65"/>
      <c r="P36" s="73"/>
    </row>
    <row r="37" spans="2:16" s="8" customFormat="1" ht="15.75" x14ac:dyDescent="0.25">
      <c r="B37" s="72"/>
      <c r="C37" s="64"/>
      <c r="D37" s="65"/>
      <c r="E37" s="65"/>
      <c r="F37" s="65"/>
      <c r="G37" s="65"/>
      <c r="H37" s="65"/>
      <c r="I37" s="65"/>
      <c r="J37" s="65"/>
      <c r="K37" s="65"/>
      <c r="L37" s="65"/>
      <c r="M37" s="65"/>
      <c r="P37" s="73"/>
    </row>
    <row r="38" spans="2:16" s="8" customFormat="1" ht="15.75" x14ac:dyDescent="0.25">
      <c r="B38" s="72"/>
      <c r="C38" s="65" t="s">
        <v>19</v>
      </c>
      <c r="D38" s="65" t="s">
        <v>45</v>
      </c>
      <c r="E38" s="65"/>
      <c r="F38" s="65"/>
      <c r="G38" s="65"/>
      <c r="H38" s="65"/>
      <c r="I38" s="65"/>
      <c r="J38" s="65"/>
      <c r="K38" s="65"/>
      <c r="L38" s="65"/>
      <c r="M38" s="65"/>
      <c r="P38" s="73"/>
    </row>
    <row r="39" spans="2:16" s="8" customFormat="1" ht="7.5" customHeight="1" x14ac:dyDescent="0.25">
      <c r="B39" s="72"/>
      <c r="C39" s="65"/>
      <c r="D39" s="65"/>
      <c r="E39" s="65"/>
      <c r="F39" s="65"/>
      <c r="G39" s="65"/>
      <c r="H39" s="65"/>
      <c r="I39" s="65"/>
      <c r="J39" s="65"/>
      <c r="K39" s="65"/>
      <c r="L39" s="65"/>
      <c r="M39" s="65"/>
      <c r="P39" s="73"/>
    </row>
    <row r="40" spans="2:16" s="8" customFormat="1" ht="15.75" x14ac:dyDescent="0.25">
      <c r="B40" s="72"/>
      <c r="C40" s="65" t="s">
        <v>21</v>
      </c>
      <c r="D40" s="65" t="s">
        <v>46</v>
      </c>
      <c r="E40" s="65"/>
      <c r="F40" s="65"/>
      <c r="G40" s="65"/>
      <c r="H40" s="65"/>
      <c r="I40" s="65"/>
      <c r="J40" s="65"/>
      <c r="K40" s="65"/>
      <c r="L40" s="65"/>
      <c r="M40" s="65"/>
      <c r="P40" s="73"/>
    </row>
    <row r="41" spans="2:16" s="8" customFormat="1" ht="16.5" thickBot="1" x14ac:dyDescent="0.3">
      <c r="B41" s="74"/>
      <c r="C41" s="75"/>
      <c r="D41" s="75"/>
      <c r="E41" s="75"/>
      <c r="F41" s="75"/>
      <c r="G41" s="75"/>
      <c r="H41" s="75"/>
      <c r="I41" s="75"/>
      <c r="J41" s="75"/>
      <c r="K41" s="75"/>
      <c r="L41" s="75"/>
      <c r="M41" s="75"/>
      <c r="N41" s="76"/>
      <c r="O41" s="76"/>
      <c r="P41" s="77"/>
    </row>
    <row r="42" spans="2:16" s="8" customFormat="1" ht="15.75" thickBot="1" x14ac:dyDescent="0.3"/>
    <row r="43" spans="2:16" s="8" customFormat="1" ht="6" customHeight="1" x14ac:dyDescent="0.25">
      <c r="B43" s="78"/>
      <c r="C43" s="79"/>
      <c r="D43" s="79"/>
      <c r="E43" s="79"/>
      <c r="F43" s="79"/>
      <c r="G43" s="79"/>
      <c r="H43" s="79"/>
      <c r="I43" s="79"/>
      <c r="J43" s="79"/>
      <c r="K43" s="79"/>
      <c r="L43" s="79"/>
      <c r="M43" s="79"/>
      <c r="N43" s="79"/>
      <c r="O43" s="79"/>
      <c r="P43" s="80"/>
    </row>
    <row r="44" spans="2:16" s="8" customFormat="1" ht="15.75" x14ac:dyDescent="0.25">
      <c r="B44" s="81"/>
      <c r="C44" s="66" t="s">
        <v>47</v>
      </c>
      <c r="D44" s="67"/>
      <c r="E44" s="67"/>
      <c r="F44" s="67"/>
      <c r="G44" s="67"/>
      <c r="H44" s="67"/>
      <c r="I44" s="67"/>
      <c r="J44" s="67"/>
      <c r="K44" s="67"/>
      <c r="L44" s="67"/>
      <c r="M44" s="67"/>
      <c r="N44" s="36"/>
      <c r="O44" s="36"/>
      <c r="P44" s="82"/>
    </row>
    <row r="45" spans="2:16" s="8" customFormat="1" ht="15.75" x14ac:dyDescent="0.25">
      <c r="B45" s="81"/>
      <c r="C45" s="67"/>
      <c r="D45" s="67"/>
      <c r="E45" s="67"/>
      <c r="F45" s="67"/>
      <c r="G45" s="67"/>
      <c r="H45" s="67"/>
      <c r="I45" s="67"/>
      <c r="J45" s="67"/>
      <c r="K45" s="67"/>
      <c r="L45" s="67"/>
      <c r="M45" s="67"/>
      <c r="N45" s="36"/>
      <c r="O45" s="36"/>
      <c r="P45" s="82"/>
    </row>
    <row r="46" spans="2:16" s="8" customFormat="1" ht="15.75" x14ac:dyDescent="0.25">
      <c r="B46" s="81"/>
      <c r="C46" s="67" t="s">
        <v>48</v>
      </c>
      <c r="D46" s="67"/>
      <c r="E46" s="67"/>
      <c r="F46" s="67"/>
      <c r="G46" s="67"/>
      <c r="H46" s="67"/>
      <c r="I46" s="67"/>
      <c r="J46" s="67"/>
      <c r="K46" s="67"/>
      <c r="L46" s="67"/>
      <c r="M46" s="67"/>
      <c r="N46" s="36"/>
      <c r="O46" s="36"/>
      <c r="P46" s="82"/>
    </row>
    <row r="47" spans="2:16" s="8" customFormat="1" ht="15.75" x14ac:dyDescent="0.25">
      <c r="B47" s="81"/>
      <c r="C47" s="67" t="s">
        <v>49</v>
      </c>
      <c r="D47" s="67"/>
      <c r="E47" s="67"/>
      <c r="F47" s="67"/>
      <c r="G47" s="67"/>
      <c r="H47" s="67"/>
      <c r="I47" s="67"/>
      <c r="J47" s="67"/>
      <c r="K47" s="67"/>
      <c r="L47" s="67"/>
      <c r="M47" s="67"/>
      <c r="N47" s="36"/>
      <c r="O47" s="36"/>
      <c r="P47" s="82"/>
    </row>
    <row r="48" spans="2:16" s="8" customFormat="1" ht="15.75" x14ac:dyDescent="0.25">
      <c r="B48" s="81"/>
      <c r="C48" s="67"/>
      <c r="D48" s="67"/>
      <c r="E48" s="67"/>
      <c r="F48" s="67"/>
      <c r="G48" s="67"/>
      <c r="H48" s="67"/>
      <c r="I48" s="67"/>
      <c r="J48" s="67"/>
      <c r="K48" s="67"/>
      <c r="L48" s="67"/>
      <c r="M48" s="67"/>
      <c r="N48" s="36"/>
      <c r="O48" s="36"/>
      <c r="P48" s="82"/>
    </row>
    <row r="49" spans="2:16" s="8" customFormat="1" ht="15.75" x14ac:dyDescent="0.25">
      <c r="B49" s="81"/>
      <c r="C49" s="67" t="s">
        <v>50</v>
      </c>
      <c r="D49" s="67"/>
      <c r="E49" s="67"/>
      <c r="F49" s="67"/>
      <c r="G49" s="67"/>
      <c r="H49" s="67"/>
      <c r="I49" s="67"/>
      <c r="J49" s="67"/>
      <c r="K49" s="67"/>
      <c r="L49" s="67"/>
      <c r="M49" s="67"/>
      <c r="N49" s="36"/>
      <c r="O49" s="36"/>
      <c r="P49" s="82"/>
    </row>
    <row r="50" spans="2:16" s="8" customFormat="1" ht="15.75" x14ac:dyDescent="0.25">
      <c r="B50" s="81"/>
      <c r="C50" s="67"/>
      <c r="D50" s="67"/>
      <c r="E50" s="67"/>
      <c r="F50" s="67"/>
      <c r="G50" s="67"/>
      <c r="H50" s="67"/>
      <c r="I50" s="67"/>
      <c r="J50" s="67"/>
      <c r="K50" s="67"/>
      <c r="L50" s="67"/>
      <c r="M50" s="67"/>
      <c r="N50" s="36"/>
      <c r="O50" s="36"/>
      <c r="P50" s="82"/>
    </row>
    <row r="51" spans="2:16" s="8" customFormat="1" ht="15.75" x14ac:dyDescent="0.25">
      <c r="B51" s="81"/>
      <c r="C51" s="66" t="s">
        <v>51</v>
      </c>
      <c r="D51" s="67"/>
      <c r="E51" s="67"/>
      <c r="F51" s="67"/>
      <c r="G51" s="67"/>
      <c r="H51" s="67"/>
      <c r="I51" s="67"/>
      <c r="J51" s="67"/>
      <c r="K51" s="67"/>
      <c r="L51" s="67"/>
      <c r="M51" s="67"/>
      <c r="N51" s="36"/>
      <c r="O51" s="36"/>
      <c r="P51" s="82"/>
    </row>
    <row r="52" spans="2:16" s="8" customFormat="1" ht="15.75" x14ac:dyDescent="0.25">
      <c r="B52" s="81"/>
      <c r="C52" s="67" t="s">
        <v>19</v>
      </c>
      <c r="D52" s="67" t="s">
        <v>52</v>
      </c>
      <c r="E52" s="67"/>
      <c r="F52" s="67"/>
      <c r="G52" s="67"/>
      <c r="H52" s="67"/>
      <c r="I52" s="67"/>
      <c r="J52" s="67"/>
      <c r="K52" s="67"/>
      <c r="L52" s="67"/>
      <c r="M52" s="67"/>
      <c r="N52" s="36"/>
      <c r="O52" s="36"/>
      <c r="P52" s="82"/>
    </row>
    <row r="53" spans="2:16" s="8" customFormat="1" ht="15.75" x14ac:dyDescent="0.25">
      <c r="B53" s="81"/>
      <c r="C53" s="67" t="s">
        <v>53</v>
      </c>
      <c r="D53" s="67" t="s">
        <v>54</v>
      </c>
      <c r="E53" s="67"/>
      <c r="F53" s="67"/>
      <c r="G53" s="67"/>
      <c r="H53" s="67"/>
      <c r="I53" s="67"/>
      <c r="J53" s="67"/>
      <c r="K53" s="67"/>
      <c r="L53" s="67"/>
      <c r="M53" s="67"/>
      <c r="N53" s="36"/>
      <c r="O53" s="36"/>
      <c r="P53" s="82"/>
    </row>
    <row r="54" spans="2:16" s="8" customFormat="1" ht="15.75" x14ac:dyDescent="0.25">
      <c r="B54" s="81"/>
      <c r="C54" s="67"/>
      <c r="D54" s="67" t="s">
        <v>55</v>
      </c>
      <c r="E54" s="67"/>
      <c r="F54" s="67"/>
      <c r="G54" s="67"/>
      <c r="H54" s="67"/>
      <c r="I54" s="67"/>
      <c r="J54" s="67"/>
      <c r="K54" s="67"/>
      <c r="L54" s="67"/>
      <c r="M54" s="67"/>
      <c r="N54" s="36"/>
      <c r="O54" s="36"/>
      <c r="P54" s="82"/>
    </row>
    <row r="55" spans="2:16" s="8" customFormat="1" ht="15.75" x14ac:dyDescent="0.25">
      <c r="B55" s="81"/>
      <c r="C55" s="67" t="s">
        <v>56</v>
      </c>
      <c r="D55" s="67" t="s">
        <v>57</v>
      </c>
      <c r="E55" s="67"/>
      <c r="F55" s="67"/>
      <c r="G55" s="67"/>
      <c r="H55" s="67"/>
      <c r="I55" s="67"/>
      <c r="J55" s="67"/>
      <c r="K55" s="67"/>
      <c r="L55" s="67"/>
      <c r="M55" s="67"/>
      <c r="N55" s="36"/>
      <c r="O55" s="36"/>
      <c r="P55" s="82"/>
    </row>
    <row r="56" spans="2:16" s="8" customFormat="1" ht="15.75" x14ac:dyDescent="0.25">
      <c r="B56" s="81"/>
      <c r="C56" s="67" t="s">
        <v>58</v>
      </c>
      <c r="D56" s="67" t="s">
        <v>200</v>
      </c>
      <c r="E56" s="67"/>
      <c r="F56" s="67"/>
      <c r="G56" s="67"/>
      <c r="H56" s="67"/>
      <c r="I56" s="67"/>
      <c r="J56" s="67"/>
      <c r="K56" s="67"/>
      <c r="L56" s="67"/>
      <c r="M56" s="67"/>
      <c r="N56" s="36"/>
      <c r="O56" s="36"/>
      <c r="P56" s="82"/>
    </row>
    <row r="57" spans="2:16" s="8" customFormat="1" ht="15.75" x14ac:dyDescent="0.25">
      <c r="B57" s="81"/>
      <c r="C57" s="67"/>
      <c r="D57" s="67" t="s">
        <v>201</v>
      </c>
      <c r="E57" s="67"/>
      <c r="F57" s="67"/>
      <c r="G57" s="67"/>
      <c r="H57" s="67"/>
      <c r="I57" s="67"/>
      <c r="J57" s="67"/>
      <c r="K57" s="67"/>
      <c r="L57" s="67"/>
      <c r="M57" s="67"/>
      <c r="N57" s="36"/>
      <c r="O57" s="36"/>
      <c r="P57" s="82"/>
    </row>
    <row r="58" spans="2:16" s="8" customFormat="1" ht="15.75" x14ac:dyDescent="0.25">
      <c r="B58" s="81"/>
      <c r="C58" s="67"/>
      <c r="D58" s="67"/>
      <c r="E58" s="67"/>
      <c r="F58" s="67"/>
      <c r="G58" s="67"/>
      <c r="H58" s="67"/>
      <c r="I58" s="67"/>
      <c r="J58" s="67"/>
      <c r="K58" s="67"/>
      <c r="L58" s="67"/>
      <c r="M58" s="67"/>
      <c r="N58" s="36"/>
      <c r="O58" s="36"/>
      <c r="P58" s="82"/>
    </row>
    <row r="59" spans="2:16" s="8" customFormat="1" ht="15.75" x14ac:dyDescent="0.25">
      <c r="B59" s="81"/>
      <c r="C59" s="67" t="s">
        <v>59</v>
      </c>
      <c r="D59" s="67"/>
      <c r="E59" s="67"/>
      <c r="F59" s="67"/>
      <c r="G59" s="67"/>
      <c r="H59" s="67"/>
      <c r="I59" s="67"/>
      <c r="J59" s="67"/>
      <c r="K59" s="67"/>
      <c r="L59" s="67"/>
      <c r="M59" s="67"/>
      <c r="N59" s="36"/>
      <c r="O59" s="36"/>
      <c r="P59" s="82"/>
    </row>
    <row r="60" spans="2:16" s="8" customFormat="1" ht="15.75" x14ac:dyDescent="0.25">
      <c r="B60" s="81"/>
      <c r="C60" s="67" t="s">
        <v>60</v>
      </c>
      <c r="D60" s="67"/>
      <c r="E60" s="67"/>
      <c r="F60" s="67"/>
      <c r="G60" s="67"/>
      <c r="H60" s="67"/>
      <c r="I60" s="67"/>
      <c r="J60" s="67"/>
      <c r="K60" s="67"/>
      <c r="L60" s="67"/>
      <c r="M60" s="67"/>
      <c r="N60" s="36"/>
      <c r="O60" s="36"/>
      <c r="P60" s="82"/>
    </row>
    <row r="61" spans="2:16" s="8" customFormat="1" ht="15.75" x14ac:dyDescent="0.25">
      <c r="B61" s="81"/>
      <c r="C61" s="67"/>
      <c r="D61" s="67"/>
      <c r="E61" s="67"/>
      <c r="F61" s="67"/>
      <c r="G61" s="67"/>
      <c r="H61" s="67"/>
      <c r="I61" s="67"/>
      <c r="J61" s="67"/>
      <c r="K61" s="67"/>
      <c r="L61" s="67"/>
      <c r="M61" s="67"/>
      <c r="N61" s="36"/>
      <c r="O61" s="36"/>
      <c r="P61" s="82"/>
    </row>
    <row r="62" spans="2:16" s="8" customFormat="1" ht="15.75" x14ac:dyDescent="0.25">
      <c r="B62" s="81"/>
      <c r="C62" s="67"/>
      <c r="D62" s="67"/>
      <c r="E62" s="67"/>
      <c r="F62" s="67"/>
      <c r="G62" s="67"/>
      <c r="H62" s="67"/>
      <c r="I62" s="67"/>
      <c r="J62" s="67"/>
      <c r="K62" s="67"/>
      <c r="L62" s="67"/>
      <c r="M62" s="67"/>
      <c r="N62" s="36"/>
      <c r="O62" s="36"/>
      <c r="P62" s="82"/>
    </row>
    <row r="63" spans="2:16" s="8" customFormat="1" ht="15.75" x14ac:dyDescent="0.25">
      <c r="B63" s="81"/>
      <c r="C63" s="67" t="s">
        <v>61</v>
      </c>
      <c r="D63" s="67"/>
      <c r="E63" s="67"/>
      <c r="F63" s="67"/>
      <c r="G63" s="67"/>
      <c r="H63" s="67"/>
      <c r="I63" s="67"/>
      <c r="J63" s="67"/>
      <c r="K63" s="67"/>
      <c r="L63" s="67"/>
      <c r="M63" s="67"/>
      <c r="N63" s="36"/>
      <c r="O63" s="36"/>
      <c r="P63" s="82"/>
    </row>
    <row r="64" spans="2:16" s="8" customFormat="1" ht="15.75" x14ac:dyDescent="0.25">
      <c r="B64" s="81"/>
      <c r="C64" s="67" t="s">
        <v>62</v>
      </c>
      <c r="D64" s="67"/>
      <c r="E64" s="67"/>
      <c r="F64" s="67"/>
      <c r="G64" s="67"/>
      <c r="H64" s="67"/>
      <c r="I64" s="67"/>
      <c r="J64" s="67"/>
      <c r="K64" s="67"/>
      <c r="L64" s="67"/>
      <c r="M64" s="67"/>
      <c r="N64" s="36"/>
      <c r="O64" s="36"/>
      <c r="P64" s="82"/>
    </row>
    <row r="65" spans="2:16" s="8" customFormat="1" ht="15.75" x14ac:dyDescent="0.25">
      <c r="B65" s="81"/>
      <c r="C65" s="67" t="s">
        <v>63</v>
      </c>
      <c r="D65" s="67"/>
      <c r="E65" s="67"/>
      <c r="F65" s="67"/>
      <c r="G65" s="67"/>
      <c r="H65" s="67"/>
      <c r="I65" s="67"/>
      <c r="J65" s="67"/>
      <c r="K65" s="67"/>
      <c r="L65" s="67"/>
      <c r="M65" s="67"/>
      <c r="N65" s="36"/>
      <c r="O65" s="36"/>
      <c r="P65" s="82"/>
    </row>
    <row r="66" spans="2:16" s="8" customFormat="1" ht="15.75" x14ac:dyDescent="0.25">
      <c r="B66" s="81"/>
      <c r="C66" s="67" t="s">
        <v>64</v>
      </c>
      <c r="D66" s="67"/>
      <c r="E66" s="67"/>
      <c r="F66" s="67"/>
      <c r="G66" s="67"/>
      <c r="H66" s="67"/>
      <c r="I66" s="67"/>
      <c r="J66" s="67"/>
      <c r="K66" s="67"/>
      <c r="L66" s="67"/>
      <c r="M66" s="67"/>
      <c r="N66" s="36"/>
      <c r="O66" s="36"/>
      <c r="P66" s="82"/>
    </row>
    <row r="67" spans="2:16" s="8" customFormat="1" ht="203.65" customHeight="1" thickBot="1" x14ac:dyDescent="0.3">
      <c r="B67" s="83"/>
      <c r="C67" s="292" t="s">
        <v>65</v>
      </c>
      <c r="D67" s="292"/>
      <c r="E67" s="292"/>
      <c r="F67" s="292"/>
      <c r="G67" s="292"/>
      <c r="H67" s="292"/>
      <c r="I67" s="292"/>
      <c r="J67" s="292"/>
      <c r="K67" s="292"/>
      <c r="L67" s="292"/>
      <c r="M67" s="292"/>
      <c r="N67" s="84"/>
      <c r="O67" s="84"/>
      <c r="P67" s="85"/>
    </row>
    <row r="68" spans="2:16" s="8" customFormat="1" x14ac:dyDescent="0.25">
      <c r="C68" s="38"/>
    </row>
    <row r="69" spans="2:16" s="8" customFormat="1" hidden="1" x14ac:dyDescent="0.25"/>
    <row r="70" spans="2:16" s="8" customFormat="1" hidden="1" x14ac:dyDescent="0.25"/>
    <row r="71" spans="2:16" s="8" customFormat="1" hidden="1" x14ac:dyDescent="0.25"/>
    <row r="72" spans="2:16" s="8" customFormat="1" hidden="1" x14ac:dyDescent="0.25"/>
    <row r="73" spans="2:16" s="8" customFormat="1" hidden="1" x14ac:dyDescent="0.25"/>
    <row r="74" spans="2:16" s="8" customFormat="1" hidden="1" x14ac:dyDescent="0.25"/>
    <row r="75" spans="2:16" s="8" customFormat="1" hidden="1" x14ac:dyDescent="0.25"/>
    <row r="76" spans="2:16" s="8" customFormat="1" hidden="1" x14ac:dyDescent="0.25"/>
    <row r="77" spans="2:16" s="8" customFormat="1" hidden="1" x14ac:dyDescent="0.25"/>
    <row r="78" spans="2:16" s="8" customFormat="1" hidden="1" x14ac:dyDescent="0.25"/>
    <row r="79" spans="2:16" s="8" customFormat="1" hidden="1" x14ac:dyDescent="0.25"/>
    <row r="80" spans="2:16" s="8" customFormat="1" hidden="1" x14ac:dyDescent="0.25"/>
    <row r="81" s="8" customFormat="1" hidden="1" x14ac:dyDescent="0.25"/>
    <row r="82" s="8" customFormat="1" hidden="1" x14ac:dyDescent="0.25"/>
    <row r="83" s="8" customFormat="1" hidden="1" x14ac:dyDescent="0.25"/>
    <row r="84" s="8" customFormat="1" hidden="1" x14ac:dyDescent="0.25"/>
    <row r="85" s="8" customFormat="1" hidden="1" x14ac:dyDescent="0.25"/>
    <row r="86" s="8" customFormat="1" hidden="1" x14ac:dyDescent="0.25"/>
    <row r="87" s="8" customFormat="1" hidden="1" x14ac:dyDescent="0.25"/>
    <row r="88" s="8" customFormat="1" hidden="1" x14ac:dyDescent="0.25"/>
    <row r="89" s="8" customFormat="1" hidden="1" x14ac:dyDescent="0.25"/>
    <row r="90" s="8" customFormat="1" hidden="1" x14ac:dyDescent="0.25"/>
    <row r="91" s="8" customFormat="1" hidden="1" x14ac:dyDescent="0.25"/>
    <row r="92" s="8" customFormat="1" hidden="1" x14ac:dyDescent="0.25"/>
    <row r="93" s="8" customFormat="1" hidden="1" x14ac:dyDescent="0.25"/>
    <row r="94" s="8" customFormat="1" hidden="1" x14ac:dyDescent="0.25"/>
    <row r="95" s="8" customFormat="1" hidden="1" x14ac:dyDescent="0.25"/>
    <row r="96" s="8" customFormat="1" hidden="1" x14ac:dyDescent="0.25"/>
    <row r="97" s="8" customFormat="1" hidden="1" x14ac:dyDescent="0.25"/>
    <row r="98" s="8" customFormat="1" hidden="1" x14ac:dyDescent="0.25"/>
    <row r="99" s="8" customFormat="1" hidden="1" x14ac:dyDescent="0.25"/>
    <row r="100" s="8" customFormat="1" hidden="1" x14ac:dyDescent="0.25"/>
    <row r="101" s="8" customFormat="1" hidden="1" x14ac:dyDescent="0.25"/>
    <row r="102" s="8" customFormat="1" hidden="1" x14ac:dyDescent="0.25"/>
    <row r="103" s="8" customFormat="1" hidden="1" x14ac:dyDescent="0.25"/>
    <row r="104" s="8" customFormat="1" hidden="1" x14ac:dyDescent="0.25"/>
    <row r="105" s="8" customFormat="1" hidden="1" x14ac:dyDescent="0.25"/>
    <row r="106" s="8" customFormat="1" hidden="1" x14ac:dyDescent="0.25"/>
    <row r="107" s="8" customFormat="1" hidden="1" x14ac:dyDescent="0.25"/>
    <row r="108" s="8" customFormat="1" hidden="1" x14ac:dyDescent="0.25"/>
    <row r="109" s="8" customFormat="1" hidden="1" x14ac:dyDescent="0.25"/>
    <row r="110" s="8" customFormat="1" hidden="1" x14ac:dyDescent="0.25"/>
    <row r="111" s="8" customFormat="1" hidden="1" x14ac:dyDescent="0.25"/>
    <row r="112" s="8" customFormat="1" hidden="1" x14ac:dyDescent="0.25"/>
    <row r="113" s="8" customFormat="1" hidden="1" x14ac:dyDescent="0.25"/>
    <row r="114" s="8" customFormat="1" hidden="1" x14ac:dyDescent="0.25"/>
    <row r="115" s="8" customFormat="1" hidden="1" x14ac:dyDescent="0.25"/>
    <row r="116" s="8" customFormat="1" hidden="1" x14ac:dyDescent="0.25"/>
    <row r="117" s="8" customFormat="1" hidden="1" x14ac:dyDescent="0.25"/>
    <row r="118" s="8" customFormat="1" hidden="1" x14ac:dyDescent="0.25"/>
    <row r="119" s="8" customFormat="1" hidden="1" x14ac:dyDescent="0.25"/>
    <row r="120" s="8" customFormat="1" hidden="1" x14ac:dyDescent="0.25"/>
    <row r="121" s="8" customFormat="1" hidden="1" x14ac:dyDescent="0.25"/>
    <row r="122" s="8" customFormat="1" hidden="1" x14ac:dyDescent="0.25"/>
    <row r="123" s="8" customFormat="1" hidden="1" x14ac:dyDescent="0.25"/>
    <row r="124" s="8" customFormat="1" hidden="1" x14ac:dyDescent="0.25"/>
    <row r="125" s="8" customFormat="1" hidden="1" x14ac:dyDescent="0.25"/>
    <row r="126" s="8" customFormat="1" hidden="1" x14ac:dyDescent="0.25"/>
    <row r="127" s="8" customFormat="1" hidden="1" x14ac:dyDescent="0.25"/>
    <row r="128" s="8" customFormat="1" hidden="1" x14ac:dyDescent="0.25"/>
    <row r="129" spans="1:18" s="8" customFormat="1" hidden="1" x14ac:dyDescent="0.25"/>
    <row r="130" spans="1:18" s="8" customFormat="1" hidden="1" x14ac:dyDescent="0.25"/>
    <row r="131" spans="1:18" s="8" customFormat="1" hidden="1" x14ac:dyDescent="0.25"/>
    <row r="132" spans="1:18" s="8" customFormat="1" hidden="1" x14ac:dyDescent="0.25"/>
    <row r="133" spans="1:18" s="8" customFormat="1" hidden="1" x14ac:dyDescent="0.25"/>
    <row r="134" spans="1:18" s="8" customFormat="1" hidden="1" x14ac:dyDescent="0.25"/>
    <row r="135" spans="1:18" s="8" customFormat="1" hidden="1" x14ac:dyDescent="0.25"/>
    <row r="136" spans="1:18" hidden="1" x14ac:dyDescent="0.25">
      <c r="A136" s="8"/>
      <c r="B136" s="8"/>
      <c r="C136" s="8"/>
      <c r="D136" s="8"/>
      <c r="E136" s="8"/>
      <c r="F136" s="8"/>
      <c r="G136" s="8"/>
      <c r="H136" s="8"/>
      <c r="I136" s="8"/>
      <c r="J136" s="8"/>
      <c r="K136" s="8"/>
      <c r="L136" s="8"/>
      <c r="M136" s="8"/>
      <c r="N136" s="8"/>
      <c r="O136" s="8"/>
      <c r="P136" s="8"/>
      <c r="Q136" s="8"/>
      <c r="R136" s="8"/>
    </row>
    <row r="137" spans="1:18" hidden="1" x14ac:dyDescent="0.25">
      <c r="A137" s="8"/>
      <c r="B137" s="8"/>
      <c r="C137" s="8"/>
      <c r="D137" s="8"/>
      <c r="E137" s="8"/>
      <c r="F137" s="8"/>
      <c r="G137" s="8"/>
      <c r="H137" s="8"/>
      <c r="I137" s="8"/>
      <c r="J137" s="8"/>
      <c r="K137" s="8"/>
      <c r="L137" s="8"/>
      <c r="M137" s="8"/>
      <c r="N137" s="8"/>
      <c r="O137" s="8"/>
      <c r="P137" s="8"/>
      <c r="Q137" s="8"/>
      <c r="R137" s="8"/>
    </row>
    <row r="138" spans="1:18" hidden="1" x14ac:dyDescent="0.25">
      <c r="A138" s="8"/>
      <c r="B138" s="8"/>
      <c r="C138" s="8"/>
      <c r="D138" s="8"/>
      <c r="E138" s="8"/>
      <c r="F138" s="8"/>
      <c r="G138" s="8"/>
      <c r="H138" s="8"/>
      <c r="I138" s="8"/>
      <c r="J138" s="8"/>
      <c r="K138" s="8"/>
      <c r="L138" s="8"/>
      <c r="M138" s="8"/>
      <c r="N138" s="8"/>
      <c r="O138" s="8"/>
      <c r="P138" s="8"/>
      <c r="Q138" s="8"/>
      <c r="R138" s="8"/>
    </row>
    <row r="139" spans="1:18" hidden="1" x14ac:dyDescent="0.25">
      <c r="A139" s="8"/>
      <c r="B139" s="8"/>
      <c r="C139" s="8"/>
      <c r="D139" s="8"/>
      <c r="E139" s="8"/>
      <c r="F139" s="8"/>
      <c r="G139" s="8"/>
      <c r="H139" s="8"/>
      <c r="I139" s="8"/>
      <c r="J139" s="8"/>
      <c r="K139" s="8"/>
      <c r="L139" s="8"/>
      <c r="M139" s="8"/>
      <c r="N139" s="8"/>
      <c r="O139" s="8"/>
      <c r="P139" s="8"/>
      <c r="Q139" s="8"/>
    </row>
    <row r="140" spans="1:18" hidden="1" x14ac:dyDescent="0.25">
      <c r="A140" s="8"/>
      <c r="B140" s="8"/>
      <c r="C140" s="8"/>
      <c r="D140" s="8"/>
      <c r="E140" s="8"/>
      <c r="F140" s="8"/>
      <c r="G140" s="8"/>
      <c r="H140" s="8"/>
      <c r="I140" s="8"/>
      <c r="J140" s="8"/>
      <c r="K140" s="8"/>
      <c r="L140" s="8"/>
      <c r="M140" s="8"/>
      <c r="N140" s="8"/>
      <c r="O140" s="8"/>
      <c r="P140" s="8"/>
      <c r="Q140" s="8"/>
    </row>
    <row r="141" spans="1:18" hidden="1" x14ac:dyDescent="0.25">
      <c r="A141" s="8"/>
      <c r="B141" s="8"/>
      <c r="C141" s="8"/>
      <c r="D141" s="8"/>
      <c r="E141" s="8"/>
      <c r="F141" s="8"/>
      <c r="G141" s="8"/>
      <c r="H141" s="8"/>
      <c r="I141" s="8"/>
      <c r="J141" s="8"/>
      <c r="K141" s="8"/>
      <c r="L141" s="8"/>
      <c r="M141" s="8"/>
      <c r="N141" s="8"/>
      <c r="O141" s="8"/>
      <c r="P141" s="8"/>
      <c r="Q141" s="8"/>
    </row>
    <row r="142" spans="1:18" hidden="1" x14ac:dyDescent="0.25">
      <c r="B142" s="8"/>
      <c r="C142" s="8"/>
      <c r="D142" s="8"/>
      <c r="E142" s="8"/>
      <c r="F142" s="8"/>
      <c r="G142" s="8"/>
      <c r="H142" s="8"/>
      <c r="I142" s="8"/>
      <c r="J142" s="8"/>
      <c r="K142" s="8"/>
      <c r="L142" s="8"/>
      <c r="M142" s="8"/>
      <c r="N142" s="8"/>
      <c r="O142" s="8"/>
      <c r="P142" s="8"/>
      <c r="Q142" s="8"/>
    </row>
    <row r="143" spans="1:18" hidden="1" x14ac:dyDescent="0.25">
      <c r="B143" s="8"/>
      <c r="C143" s="8"/>
      <c r="D143" s="8"/>
      <c r="E143" s="8"/>
      <c r="F143" s="8"/>
      <c r="G143" s="8"/>
      <c r="H143" s="8"/>
      <c r="I143" s="8"/>
      <c r="J143" s="8"/>
      <c r="K143" s="8"/>
      <c r="L143" s="8"/>
      <c r="M143" s="8"/>
      <c r="N143" s="8"/>
      <c r="O143" s="8"/>
      <c r="P143" s="8"/>
      <c r="Q143" s="8"/>
    </row>
    <row r="144" spans="1:18" hidden="1" x14ac:dyDescent="0.25">
      <c r="B144" s="8"/>
      <c r="C144" s="8"/>
      <c r="D144" s="8"/>
      <c r="E144" s="8"/>
      <c r="F144" s="8"/>
      <c r="G144" s="8"/>
      <c r="H144" s="8"/>
      <c r="I144" s="8"/>
      <c r="J144" s="8"/>
      <c r="K144" s="8"/>
      <c r="L144" s="8"/>
      <c r="M144" s="8"/>
      <c r="N144" s="8"/>
      <c r="O144" s="8"/>
      <c r="P144" s="8"/>
      <c r="Q144" s="8"/>
    </row>
    <row r="145" spans="2:16" hidden="1" x14ac:dyDescent="0.25">
      <c r="B145" s="8"/>
      <c r="C145" s="8"/>
      <c r="D145" s="8"/>
      <c r="E145" s="8"/>
      <c r="F145" s="8"/>
      <c r="G145" s="8"/>
      <c r="H145" s="8"/>
      <c r="I145" s="8"/>
      <c r="J145" s="8"/>
      <c r="K145" s="8"/>
      <c r="L145" s="8"/>
      <c r="M145" s="8"/>
      <c r="N145" s="8"/>
      <c r="O145" s="8"/>
      <c r="P145" s="8"/>
    </row>
    <row r="146" spans="2:16" hidden="1" x14ac:dyDescent="0.25">
      <c r="B146" s="8"/>
      <c r="C146" s="8"/>
      <c r="D146" s="8"/>
      <c r="E146" s="8"/>
      <c r="F146" s="8"/>
      <c r="G146" s="8"/>
      <c r="H146" s="8"/>
      <c r="I146" s="8"/>
      <c r="J146" s="8"/>
      <c r="K146" s="8"/>
      <c r="L146" s="8"/>
      <c r="M146" s="8"/>
      <c r="N146" s="8"/>
      <c r="O146" s="8"/>
      <c r="P146" s="8"/>
    </row>
  </sheetData>
  <sheetProtection selectLockedCells="1"/>
  <mergeCells count="2">
    <mergeCell ref="C3:G3"/>
    <mergeCell ref="C67:M6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BH59"/>
  <sheetViews>
    <sheetView showRowColHeaders="0" tabSelected="1" showWhiteSpace="0" topLeftCell="A3" zoomScaleNormal="100" workbookViewId="0">
      <selection activeCell="P7" sqref="P7"/>
    </sheetView>
  </sheetViews>
  <sheetFormatPr defaultColWidth="0" defaultRowHeight="14.25" x14ac:dyDescent="0.2"/>
  <cols>
    <col min="1" max="1" width="2.7109375" style="40" customWidth="1"/>
    <col min="2" max="2" width="0.28515625" style="40" customWidth="1"/>
    <col min="3" max="3" width="14.28515625" style="41" customWidth="1"/>
    <col min="4" max="4" width="11.7109375" style="40" customWidth="1"/>
    <col min="5" max="5" width="14.28515625" style="40" customWidth="1"/>
    <col min="6" max="6" width="11.7109375" style="40" customWidth="1"/>
    <col min="7" max="7" width="14.28515625" style="40" customWidth="1"/>
    <col min="8" max="8" width="11.7109375" style="40" customWidth="1"/>
    <col min="9" max="9" width="14.28515625" style="40" customWidth="1"/>
    <col min="10" max="10" width="11.7109375" style="40" customWidth="1"/>
    <col min="11" max="11" width="0.28515625" style="40" customWidth="1"/>
    <col min="12" max="12" width="2.7109375" style="40" customWidth="1"/>
    <col min="13" max="13" width="19.28515625" style="40" customWidth="1"/>
    <col min="14" max="14" width="3.7109375" style="40" customWidth="1"/>
    <col min="15" max="15" width="12.7109375" style="40" bestFit="1" customWidth="1"/>
    <col min="16" max="16" width="12.7109375" style="40" customWidth="1"/>
    <col min="17" max="17" width="11.28515625" style="40" customWidth="1"/>
    <col min="18" max="20" width="9.28515625" style="40" customWidth="1"/>
    <col min="21" max="21" width="11.42578125" style="40" bestFit="1" customWidth="1"/>
    <col min="22" max="22" width="3.5703125" style="40" customWidth="1"/>
    <col min="23" max="23" width="12.7109375" style="40" customWidth="1"/>
    <col min="24" max="24" width="15.28515625" style="40" customWidth="1"/>
    <col min="25" max="26" width="15.28515625" style="40" hidden="1" customWidth="1"/>
    <col min="27" max="28" width="1.5703125" style="40" customWidth="1"/>
    <col min="29" max="29" width="18.5703125" style="40" customWidth="1"/>
    <col min="30" max="30" width="33.28515625" style="40" customWidth="1"/>
    <col min="31" max="31" width="1.5703125" style="40" customWidth="1"/>
    <col min="32" max="32" width="1.28515625" style="40" customWidth="1"/>
    <col min="33" max="34" width="2.5703125" style="40" customWidth="1"/>
    <col min="35" max="35" width="2.42578125" style="40" customWidth="1"/>
    <col min="36" max="37" width="11.7109375" style="40" customWidth="1"/>
    <col min="38" max="38" width="2.42578125" style="40" customWidth="1"/>
    <col min="39" max="41" width="11.7109375" style="40" hidden="1" customWidth="1"/>
    <col min="42" max="42" width="13" style="40" hidden="1" customWidth="1"/>
    <col min="43" max="43" width="11.7109375" style="40" hidden="1" customWidth="1"/>
    <col min="44" max="44" width="6.42578125" style="40" hidden="1" customWidth="1"/>
    <col min="45" max="47" width="11.7109375" style="40" hidden="1" customWidth="1"/>
    <col min="48" max="48" width="9.28515625" style="40" hidden="1" customWidth="1"/>
    <col min="49" max="49" width="8.7109375" style="40" hidden="1" customWidth="1"/>
    <col min="50" max="50" width="16.7109375" style="40" hidden="1" customWidth="1"/>
    <col min="51" max="52" width="14.42578125" style="40" hidden="1" customWidth="1"/>
    <col min="53" max="53" width="17.7109375" style="40" hidden="1" customWidth="1"/>
    <col min="54" max="54" width="14.7109375" style="40" hidden="1" customWidth="1"/>
    <col min="55" max="58" width="17.7109375" style="40" hidden="1" customWidth="1"/>
    <col min="59" max="59" width="18.28515625" style="40" hidden="1" customWidth="1"/>
    <col min="60" max="60" width="2.7109375" style="40" hidden="1" customWidth="1"/>
    <col min="61" max="16384" width="10.7109375" style="40" hidden="1"/>
  </cols>
  <sheetData>
    <row r="1" spans="1:60" ht="7.5" customHeight="1" x14ac:dyDescent="0.2">
      <c r="A1" s="39"/>
      <c r="D1" s="42"/>
      <c r="E1" s="42"/>
      <c r="F1" s="42"/>
      <c r="G1" s="42"/>
      <c r="H1" s="42"/>
      <c r="I1" s="42"/>
      <c r="J1" s="42"/>
      <c r="K1" s="42"/>
      <c r="L1" s="42"/>
      <c r="M1" s="42"/>
      <c r="N1" s="42"/>
      <c r="O1" s="42"/>
      <c r="P1" s="42"/>
      <c r="Q1" s="42"/>
      <c r="R1" s="42"/>
      <c r="S1" s="42"/>
      <c r="T1" s="42"/>
      <c r="U1" s="42"/>
      <c r="V1" s="42"/>
      <c r="W1" s="42"/>
    </row>
    <row r="2" spans="1:60" ht="7.5" customHeight="1" x14ac:dyDescent="0.2">
      <c r="C2" s="299" t="s">
        <v>66</v>
      </c>
      <c r="D2" s="299"/>
      <c r="E2" s="299"/>
      <c r="F2" s="299"/>
      <c r="G2" s="299"/>
      <c r="H2" s="299"/>
      <c r="I2" s="299"/>
    </row>
    <row r="3" spans="1:60" ht="22.5" customHeight="1" x14ac:dyDescent="0.25">
      <c r="C3" s="299"/>
      <c r="D3" s="299"/>
      <c r="E3" s="299"/>
      <c r="F3" s="299"/>
      <c r="G3" s="299"/>
      <c r="H3" s="299"/>
      <c r="I3" s="299"/>
      <c r="K3" s="43"/>
      <c r="L3" s="315" t="s">
        <v>67</v>
      </c>
      <c r="M3" s="315"/>
      <c r="N3" s="89"/>
      <c r="O3" s="269">
        <v>1</v>
      </c>
      <c r="P3" s="103"/>
      <c r="Q3" s="89"/>
      <c r="R3" s="314" t="s">
        <v>197</v>
      </c>
      <c r="S3" s="314"/>
      <c r="T3" s="261">
        <v>7</v>
      </c>
      <c r="U3" s="321" t="s">
        <v>198</v>
      </c>
      <c r="V3" s="322"/>
      <c r="W3" s="322"/>
      <c r="X3" s="163"/>
      <c r="AW3" s="45">
        <v>0.33333333333333331</v>
      </c>
    </row>
    <row r="4" spans="1:60" ht="7.5" customHeight="1" x14ac:dyDescent="0.4">
      <c r="C4" s="46"/>
      <c r="D4" s="46"/>
      <c r="E4" s="46"/>
      <c r="F4" s="46"/>
      <c r="K4" s="43"/>
      <c r="L4" s="92"/>
      <c r="M4" s="86"/>
      <c r="N4" s="89"/>
      <c r="O4" s="86"/>
      <c r="P4" s="89"/>
      <c r="Q4" s="89"/>
      <c r="R4" s="314"/>
      <c r="S4" s="314"/>
      <c r="T4" s="89"/>
      <c r="U4" s="90"/>
      <c r="W4" s="163"/>
      <c r="X4" s="163"/>
      <c r="AW4" s="45"/>
    </row>
    <row r="5" spans="1:60" s="47" customFormat="1" ht="22.5" customHeight="1" x14ac:dyDescent="0.3">
      <c r="C5" s="87" t="s">
        <v>68</v>
      </c>
      <c r="D5" s="88"/>
      <c r="F5" s="300" t="s">
        <v>230</v>
      </c>
      <c r="G5" s="301"/>
      <c r="H5" s="301"/>
      <c r="I5" s="301"/>
      <c r="J5" s="302"/>
      <c r="L5" s="314" t="s">
        <v>69</v>
      </c>
      <c r="M5" s="314"/>
      <c r="N5" s="63"/>
      <c r="O5" s="269">
        <v>30</v>
      </c>
      <c r="P5" s="89"/>
      <c r="Q5" s="88"/>
      <c r="R5" s="316" t="str">
        <f>IF(P7="days","Include weekends?","")</f>
        <v/>
      </c>
      <c r="S5" s="316"/>
      <c r="T5" s="49" t="s">
        <v>70</v>
      </c>
      <c r="U5" s="88"/>
      <c r="W5" s="163"/>
      <c r="X5" s="163"/>
      <c r="Y5" s="40"/>
      <c r="AC5" s="56"/>
      <c r="AD5" s="40"/>
      <c r="AP5" s="47" t="s">
        <v>71</v>
      </c>
      <c r="AR5" s="47" t="s">
        <v>70</v>
      </c>
      <c r="AW5" s="50">
        <v>0.75</v>
      </c>
      <c r="AX5" s="47" t="s">
        <v>72</v>
      </c>
      <c r="AZ5" s="61" t="s">
        <v>73</v>
      </c>
      <c r="BB5" s="47" t="s">
        <v>74</v>
      </c>
      <c r="BG5" s="47" t="s">
        <v>75</v>
      </c>
      <c r="BH5" s="47">
        <v>1</v>
      </c>
    </row>
    <row r="6" spans="1:60" s="47" customFormat="1" ht="22.5" customHeight="1" x14ac:dyDescent="0.3">
      <c r="C6" s="87" t="s">
        <v>76</v>
      </c>
      <c r="D6" s="88"/>
      <c r="F6" s="309" t="s">
        <v>231</v>
      </c>
      <c r="G6" s="309"/>
      <c r="H6" s="309"/>
      <c r="I6" s="101"/>
      <c r="J6" s="101"/>
      <c r="L6" s="86" t="s">
        <v>77</v>
      </c>
      <c r="M6" s="86"/>
      <c r="N6" s="48"/>
      <c r="O6" s="95">
        <v>43541</v>
      </c>
      <c r="P6" s="93" t="b">
        <f>IF(P7="months"," please select date &lt;= 28th",IF(P7="Quarters"," please select date &lt;= 28th"))</f>
        <v>0</v>
      </c>
      <c r="Q6" s="91"/>
      <c r="R6" s="316"/>
      <c r="S6" s="316"/>
      <c r="T6" s="88"/>
      <c r="U6" s="88"/>
      <c r="W6" s="40"/>
      <c r="X6" s="40"/>
      <c r="Y6" s="40"/>
      <c r="Z6" s="308"/>
      <c r="AA6" s="308"/>
      <c r="AB6" s="62"/>
      <c r="AP6" s="47" t="s">
        <v>78</v>
      </c>
      <c r="AR6" s="47" t="s">
        <v>79</v>
      </c>
      <c r="AX6" s="47" t="s">
        <v>80</v>
      </c>
      <c r="AZ6" s="60" t="s">
        <v>81</v>
      </c>
      <c r="BB6" s="47" t="s">
        <v>82</v>
      </c>
      <c r="BG6" s="47" t="s">
        <v>83</v>
      </c>
      <c r="BH6" s="47">
        <v>2</v>
      </c>
    </row>
    <row r="7" spans="1:60" s="47" customFormat="1" ht="22.5" customHeight="1" x14ac:dyDescent="0.3">
      <c r="C7" s="87" t="s">
        <v>84</v>
      </c>
      <c r="D7" s="88"/>
      <c r="F7" s="309" t="s">
        <v>232</v>
      </c>
      <c r="G7" s="309"/>
      <c r="H7" s="309"/>
      <c r="L7" s="86" t="s">
        <v>85</v>
      </c>
      <c r="M7" s="86"/>
      <c r="N7" s="48"/>
      <c r="O7" s="96">
        <v>70</v>
      </c>
      <c r="P7" s="97" t="s">
        <v>88</v>
      </c>
      <c r="Q7" s="88"/>
      <c r="R7" s="86" t="s">
        <v>87</v>
      </c>
      <c r="S7" s="88"/>
      <c r="T7" s="98"/>
      <c r="U7" s="86" t="str">
        <f>P7</f>
        <v>2 Weeks</v>
      </c>
      <c r="W7" s="89" t="s">
        <v>199</v>
      </c>
      <c r="X7" s="278">
        <f>AD20</f>
        <v>30</v>
      </c>
      <c r="Y7" s="40"/>
      <c r="Z7" s="308"/>
      <c r="AA7" s="308"/>
      <c r="AB7" s="62"/>
      <c r="AP7" s="47" t="s">
        <v>88</v>
      </c>
      <c r="AX7" s="47" t="s">
        <v>89</v>
      </c>
      <c r="BG7" s="47" t="s">
        <v>90</v>
      </c>
      <c r="BH7" s="47">
        <v>3</v>
      </c>
    </row>
    <row r="8" spans="1:60" ht="21.75" customHeight="1" thickBot="1" x14ac:dyDescent="0.35">
      <c r="B8" s="47"/>
      <c r="C8" s="87" t="s">
        <v>91</v>
      </c>
      <c r="F8" s="310" t="s">
        <v>83</v>
      </c>
      <c r="G8" s="310"/>
      <c r="H8" s="310"/>
      <c r="K8" s="51"/>
      <c r="L8" s="94" t="s">
        <v>92</v>
      </c>
      <c r="M8" s="89"/>
      <c r="N8" s="89"/>
      <c r="O8" s="89"/>
      <c r="P8" s="89"/>
      <c r="Q8" s="89"/>
      <c r="R8" s="94" t="s">
        <v>93</v>
      </c>
      <c r="S8" s="89"/>
      <c r="T8" s="89"/>
      <c r="U8" s="89"/>
      <c r="AP8" s="47" t="s">
        <v>94</v>
      </c>
      <c r="AX8" s="47" t="s">
        <v>95</v>
      </c>
      <c r="AZ8" s="60" t="s">
        <v>96</v>
      </c>
    </row>
    <row r="9" spans="1:60" ht="30.75" customHeight="1" x14ac:dyDescent="0.3">
      <c r="B9" s="52"/>
      <c r="C9" s="271" t="s">
        <v>3</v>
      </c>
      <c r="D9" s="272" t="str">
        <f>F7</f>
        <v>Race position</v>
      </c>
      <c r="E9" s="273" t="s">
        <v>3</v>
      </c>
      <c r="F9" s="272" t="str">
        <f>F7</f>
        <v>Race position</v>
      </c>
      <c r="G9" s="273" t="s">
        <v>3</v>
      </c>
      <c r="H9" s="272" t="str">
        <f>F7</f>
        <v>Race position</v>
      </c>
      <c r="I9" s="273" t="s">
        <v>3</v>
      </c>
      <c r="J9" s="274" t="str">
        <f>F7</f>
        <v>Race position</v>
      </c>
      <c r="AB9" s="138"/>
      <c r="AC9" s="145"/>
      <c r="AD9" s="145"/>
      <c r="AE9" s="146"/>
      <c r="AP9" s="47" t="s">
        <v>86</v>
      </c>
    </row>
    <row r="10" spans="1:60" ht="15.75" customHeight="1" x14ac:dyDescent="0.3">
      <c r="B10" s="53">
        <v>1</v>
      </c>
      <c r="C10" s="277">
        <f>IF(U3="No",IF(WEEKDAY(O6)=1,O6+1,IF(WEEKDAY(O6)=7,O6+2,O6)),O6)</f>
        <v>43541</v>
      </c>
      <c r="D10" s="269">
        <v>2</v>
      </c>
      <c r="E10" s="277">
        <f>IF(OR(C37="",B10+28&gt;$O$7),"",IF($P$7="Days",IF($T$5="No",IF(WEEKDAY(C37)=6,C37+3,C37+1),C37+1),IF($P$7="Months",DATE(YEAR(C37),MONTH(C37)+1,DAY(C37)),IF($P$7="Quarters",DATE(YEAR(C37),MONTH(C37)+3,DAY(C37)),IF($P$7="4 weeks",$C37+28,IF($P$7="2 weeks",$C37+14,C37+7))))))</f>
        <v>43933</v>
      </c>
      <c r="F10" s="268">
        <v>3</v>
      </c>
      <c r="G10" s="277">
        <f>IF(OR(E37="",B10+56&gt;$O$7),"",IF($P$7="Days",IF($T$5="No",IF(WEEKDAY(E37)=6,E37+3,E37+1),E37+1),IF($P$7="Months",DATE(YEAR(E37),MONTH(E37)+1,DAY(E37)),IF($P$7="Quarters",DATE(YEAR(E37),MONTH(E37)+3,DAY(E37)),IF($P$7="4 weeks",$C37+28,IF($P$7="2 weeks",$C37+14,E37+7))))))</f>
        <v>43933</v>
      </c>
      <c r="H10" s="269"/>
      <c r="I10" s="277" t="str">
        <f>IF(OR(G37="",B10+84&gt;$O$7),"",IF($P$7="Days",IF($T$5="No",IF(WEEKDAY(G37)=6,G37+3,G37+1),G37+1),IF($P$7="Months",DATE(YEAR(G37),MONTH(G37)+1,DAY(G37)),IF($P$7="Quarters",DATE(YEAR(G37),MONTH(G37)+3,DAY(G37)),IF($P$7="4 weeks",$C37+28,IF($P$7="2 weeks",$C37+14,G37+7))))))</f>
        <v/>
      </c>
      <c r="J10" s="268"/>
      <c r="AB10" s="136"/>
      <c r="AC10" s="44"/>
      <c r="AD10" s="44"/>
      <c r="AE10" s="147"/>
      <c r="AP10" s="47" t="s">
        <v>97</v>
      </c>
    </row>
    <row r="11" spans="1:60" ht="15.75" customHeight="1" x14ac:dyDescent="0.2">
      <c r="B11" s="53">
        <v>2</v>
      </c>
      <c r="C11" s="277">
        <f>IF(OR(C10="",B11&gt;$O$7),"",IF($P$7="Days",IF($T$5="No",IF(WEEKDAY(C10)=6,C10+3,C10+1),C10+1),IF($P$7="Months",DATE(YEAR(C10),MONTH(C10)+1,DAY(C10)),IF($P$7="Quarters",DATE(YEAR(C10),MONTH(C10)+3,DAY(C10)),IF($P$7="4 weeks",$C10+28,IF($P$7="2 weeks",$C10+14,C10+7))))))</f>
        <v>43555</v>
      </c>
      <c r="D11" s="269">
        <v>1</v>
      </c>
      <c r="E11" s="277">
        <f>IF(OR(E10="",B11+28&gt;$O$7),"",IF($P$7="Days",IF($T$5="No",IF(WEEKDAY(E10)=6,E10+3,E10+1),E10+1),IF($P$7="Months",DATE(YEAR(E10),MONTH(E10)+1,DAY(E10)),IF($P$7="Quarters",DATE(YEAR(E10),MONTH(E10)+3,DAY(E10)),IF($P$7="4 weeks",$C10+28,IF($P$7="2 weeks",$C10+14,E10+7))))))</f>
        <v>43555</v>
      </c>
      <c r="F11" s="268">
        <v>1</v>
      </c>
      <c r="G11" s="277">
        <f>IF(OR(G10="",B11+56&gt;$O$7),"",IF($P$7="Days",IF($T$5="No",IF(WEEKDAY(G10)=6,G10+3,G10+1),G10+1),IF($P$7="Months",DATE(YEAR(G10),MONTH(G10)+1,DAY(G10)),IF($P$7="Quarters",DATE(YEAR(G10),MONTH(G10)+3,DAY(G10)),IF($P$7="4 weeks",$C10+28,IF($P$7="2 weeks",$C10+14,G10+7))))))</f>
        <v>43555</v>
      </c>
      <c r="H11" s="269"/>
      <c r="I11" s="277" t="str">
        <f>IF(OR(I10="",B11+84&gt;$O$7),"",IF($P$7="Days",IF($T$5="No",IF(WEEKDAY(I10)=6,I10+3,I10+1),I10+1),IF($P$7="Months",DATE(YEAR(I10),MONTH(I10)+1,DAY(I10)),IF($P$7="Quarters",DATE(YEAR(I10),MONTH(I10)+3,DAY(I10)),IF($P$7="4 weeks",$C10+28,IF($P$7="2 weeks",$C10+14,I10+7))))))</f>
        <v/>
      </c>
      <c r="J11" s="268"/>
      <c r="AB11" s="136"/>
      <c r="AC11" s="44"/>
      <c r="AD11" s="44"/>
      <c r="AE11" s="147"/>
    </row>
    <row r="12" spans="1:60" ht="15.75" customHeight="1" x14ac:dyDescent="0.3">
      <c r="B12" s="53">
        <v>3</v>
      </c>
      <c r="C12" s="277">
        <f t="shared" ref="C12:G37" si="0">IF(OR(C11="",B12&gt;$O$7),"",IF($P$7="Days",IF($T$5="No",IF(WEEKDAY(C11)=6,C11+3,C11+1),C11+1),IF($P$7="Months",DATE(YEAR(C11),MONTH(C11)+1,DAY(C11)),IF($P$7="Quarters",DATE(YEAR(C11),MONTH(C11)+3,DAY(C11)),IF($P$7="4 weeks",$C11+28,IF($P$7="2 weeks",$C11+14,C11+7))))))</f>
        <v>43569</v>
      </c>
      <c r="D12" s="269">
        <v>1</v>
      </c>
      <c r="E12" s="277">
        <f t="shared" ref="E12:E37" si="1">IF(OR(E11="",B12+28&gt;$O$7),"",IF($P$7="Days",IF($T$5="No",IF(WEEKDAY(E11)=6,E11+3,E11+1),E11+1),IF($P$7="Months",DATE(YEAR(E11),MONTH(E11)+1,DAY(E11)),IF($P$7="Quarters",DATE(YEAR(E11),MONTH(E11)+3,DAY(E11)),IF($P$7="4 weeks",$C11+28,IF($P$7="2 weeks",$C11+14,E11+7))))))</f>
        <v>43569</v>
      </c>
      <c r="F12" s="268">
        <v>1</v>
      </c>
      <c r="G12" s="277">
        <f t="shared" si="0"/>
        <v>43569</v>
      </c>
      <c r="H12" s="269"/>
      <c r="I12" s="277" t="str">
        <f t="shared" ref="I12:I37" si="2">IF(OR(I11="",B12+84&gt;$O$7),"",IF($P$7="Days",IF($T$5="No",IF(WEEKDAY(I11)=6,I11+3,I11+1),I11+1),IF($P$7="Months",DATE(YEAR(I11),MONTH(I11)+1,DAY(I11)),IF($P$7="Quarters",DATE(YEAR(I11),MONTH(I11)+3,DAY(I11)),IF($P$7="4 weeks",$C11+28,IF($P$7="2 weeks",$C11+14,I11+7))))))</f>
        <v/>
      </c>
      <c r="J12" s="268"/>
      <c r="AB12" s="136"/>
      <c r="AC12" s="47"/>
      <c r="AD12" s="47"/>
      <c r="AE12" s="148"/>
    </row>
    <row r="13" spans="1:60" ht="15.75" customHeight="1" x14ac:dyDescent="0.3">
      <c r="B13" s="53">
        <v>4</v>
      </c>
      <c r="C13" s="277">
        <f t="shared" si="0"/>
        <v>43583</v>
      </c>
      <c r="D13" s="269">
        <v>2</v>
      </c>
      <c r="E13" s="277">
        <f t="shared" si="1"/>
        <v>43583</v>
      </c>
      <c r="F13" s="268">
        <v>1</v>
      </c>
      <c r="G13" s="277">
        <f t="shared" si="0"/>
        <v>43583</v>
      </c>
      <c r="H13" s="269"/>
      <c r="I13" s="277" t="str">
        <f t="shared" si="2"/>
        <v/>
      </c>
      <c r="J13" s="268"/>
      <c r="AB13" s="136"/>
      <c r="AC13" s="47"/>
      <c r="AD13" s="47"/>
      <c r="AE13" s="148"/>
    </row>
    <row r="14" spans="1:60" ht="15.75" customHeight="1" x14ac:dyDescent="0.3">
      <c r="B14" s="53">
        <v>5</v>
      </c>
      <c r="C14" s="277">
        <f t="shared" si="0"/>
        <v>43597</v>
      </c>
      <c r="D14" s="269">
        <v>1</v>
      </c>
      <c r="E14" s="277">
        <f t="shared" si="1"/>
        <v>43597</v>
      </c>
      <c r="F14" s="268">
        <v>21</v>
      </c>
      <c r="G14" s="277">
        <f t="shared" si="0"/>
        <v>43597</v>
      </c>
      <c r="H14" s="269"/>
      <c r="I14" s="277" t="str">
        <f t="shared" si="2"/>
        <v/>
      </c>
      <c r="J14" s="268"/>
      <c r="AB14" s="136"/>
      <c r="AC14" s="47"/>
      <c r="AD14" s="47"/>
      <c r="AE14" s="148"/>
    </row>
    <row r="15" spans="1:60" ht="15.75" customHeight="1" x14ac:dyDescent="0.2">
      <c r="B15" s="53">
        <v>6</v>
      </c>
      <c r="C15" s="277">
        <f t="shared" si="0"/>
        <v>43611</v>
      </c>
      <c r="D15" s="269">
        <v>1</v>
      </c>
      <c r="E15" s="277">
        <f t="shared" si="1"/>
        <v>43611</v>
      </c>
      <c r="F15" s="268">
        <v>3</v>
      </c>
      <c r="G15" s="277">
        <f t="shared" si="0"/>
        <v>43611</v>
      </c>
      <c r="H15" s="269"/>
      <c r="I15" s="277" t="str">
        <f t="shared" si="2"/>
        <v/>
      </c>
      <c r="J15" s="268"/>
      <c r="AB15" s="130"/>
      <c r="AC15" s="132"/>
      <c r="AD15" s="132"/>
      <c r="AE15" s="133"/>
    </row>
    <row r="16" spans="1:60" s="135" customFormat="1" ht="15.75" customHeight="1" x14ac:dyDescent="0.2">
      <c r="A16" s="40"/>
      <c r="B16" s="53">
        <v>7</v>
      </c>
      <c r="C16" s="277">
        <f t="shared" si="0"/>
        <v>43625</v>
      </c>
      <c r="D16" s="269">
        <v>1</v>
      </c>
      <c r="E16" s="277">
        <f t="shared" si="1"/>
        <v>43625</v>
      </c>
      <c r="F16" s="268">
        <v>1</v>
      </c>
      <c r="G16" s="277">
        <f t="shared" si="0"/>
        <v>43625</v>
      </c>
      <c r="H16" s="269"/>
      <c r="I16" s="277" t="str">
        <f t="shared" si="2"/>
        <v/>
      </c>
      <c r="J16" s="268"/>
      <c r="K16" s="40"/>
      <c r="L16" s="40"/>
      <c r="M16" s="40"/>
      <c r="N16" s="40"/>
      <c r="O16" s="40"/>
      <c r="P16" s="40"/>
      <c r="Q16" s="40"/>
      <c r="R16" s="40"/>
      <c r="S16" s="40"/>
      <c r="T16" s="278">
        <f>Z29</f>
        <v>0</v>
      </c>
      <c r="U16" s="40"/>
      <c r="V16" s="40"/>
      <c r="W16" s="40"/>
      <c r="X16" s="40"/>
      <c r="Y16" s="40"/>
      <c r="Z16" s="40"/>
      <c r="AA16" s="40"/>
      <c r="AB16" s="138"/>
      <c r="AC16" s="319" t="s">
        <v>98</v>
      </c>
      <c r="AE16" s="142"/>
      <c r="AF16" s="40"/>
      <c r="AG16" s="40"/>
      <c r="AH16" s="40"/>
      <c r="AI16" s="40"/>
      <c r="AJ16" s="40"/>
      <c r="AK16" s="40"/>
      <c r="AL16" s="40"/>
    </row>
    <row r="17" spans="1:40" ht="15.75" customHeight="1" x14ac:dyDescent="0.2">
      <c r="B17" s="53">
        <v>8</v>
      </c>
      <c r="C17" s="277">
        <f t="shared" si="0"/>
        <v>43639</v>
      </c>
      <c r="D17" s="269">
        <v>1</v>
      </c>
      <c r="E17" s="277">
        <f t="shared" si="1"/>
        <v>43639</v>
      </c>
      <c r="F17" s="269">
        <v>1</v>
      </c>
      <c r="G17" s="277">
        <f t="shared" si="0"/>
        <v>43639</v>
      </c>
      <c r="H17" s="268"/>
      <c r="I17" s="277" t="str">
        <f t="shared" si="2"/>
        <v/>
      </c>
      <c r="J17" s="269"/>
      <c r="AB17" s="136"/>
      <c r="AC17" s="320"/>
      <c r="AE17" s="105"/>
    </row>
    <row r="18" spans="1:40" ht="15.75" customHeight="1" x14ac:dyDescent="0.2">
      <c r="B18" s="53">
        <v>9</v>
      </c>
      <c r="C18" s="277">
        <f t="shared" si="0"/>
        <v>43653</v>
      </c>
      <c r="D18" s="269">
        <v>5</v>
      </c>
      <c r="E18" s="277">
        <f t="shared" si="1"/>
        <v>43653</v>
      </c>
      <c r="F18" s="269">
        <v>2</v>
      </c>
      <c r="G18" s="277">
        <f t="shared" si="0"/>
        <v>43653</v>
      </c>
      <c r="H18" s="268"/>
      <c r="I18" s="277" t="str">
        <f t="shared" si="2"/>
        <v/>
      </c>
      <c r="J18" s="269"/>
      <c r="AB18" s="136"/>
      <c r="AC18" s="320"/>
      <c r="AD18" s="40" t="s">
        <v>99</v>
      </c>
      <c r="AE18" s="105"/>
    </row>
    <row r="19" spans="1:40" ht="15.75" customHeight="1" x14ac:dyDescent="0.2">
      <c r="B19" s="53">
        <v>10</v>
      </c>
      <c r="C19" s="277">
        <f t="shared" si="0"/>
        <v>43667</v>
      </c>
      <c r="D19" s="269">
        <v>1</v>
      </c>
      <c r="E19" s="277">
        <f t="shared" si="1"/>
        <v>43667</v>
      </c>
      <c r="F19" s="269">
        <v>1</v>
      </c>
      <c r="G19" s="277">
        <f t="shared" si="0"/>
        <v>43667</v>
      </c>
      <c r="H19" s="268"/>
      <c r="I19" s="277" t="str">
        <f t="shared" si="2"/>
        <v/>
      </c>
      <c r="J19" s="269"/>
      <c r="AB19" s="136"/>
      <c r="AC19" s="87" t="s">
        <v>100</v>
      </c>
      <c r="AD19" s="269">
        <v>0</v>
      </c>
      <c r="AE19" s="106"/>
    </row>
    <row r="20" spans="1:40" ht="15.75" customHeight="1" x14ac:dyDescent="0.2">
      <c r="B20" s="53">
        <v>11</v>
      </c>
      <c r="C20" s="277">
        <f t="shared" si="0"/>
        <v>43681</v>
      </c>
      <c r="D20" s="269">
        <v>2</v>
      </c>
      <c r="E20" s="277">
        <f t="shared" si="1"/>
        <v>43681</v>
      </c>
      <c r="F20" s="269">
        <v>1</v>
      </c>
      <c r="G20" s="277">
        <f t="shared" si="0"/>
        <v>43681</v>
      </c>
      <c r="H20" s="268"/>
      <c r="I20" s="277" t="str">
        <f t="shared" si="2"/>
        <v/>
      </c>
      <c r="J20" s="269"/>
      <c r="AB20" s="136"/>
      <c r="AC20" s="87" t="s">
        <v>101</v>
      </c>
      <c r="AD20" s="269">
        <v>30</v>
      </c>
      <c r="AE20" s="106"/>
    </row>
    <row r="21" spans="1:40" ht="15.75" customHeight="1" x14ac:dyDescent="0.2">
      <c r="B21" s="53">
        <v>12</v>
      </c>
      <c r="C21" s="277">
        <f t="shared" si="0"/>
        <v>43695</v>
      </c>
      <c r="D21" s="269">
        <v>3</v>
      </c>
      <c r="E21" s="277">
        <f t="shared" si="1"/>
        <v>43695</v>
      </c>
      <c r="F21" s="269">
        <v>7</v>
      </c>
      <c r="G21" s="277">
        <f t="shared" si="0"/>
        <v>43695</v>
      </c>
      <c r="H21" s="268"/>
      <c r="I21" s="277" t="str">
        <f t="shared" si="2"/>
        <v/>
      </c>
      <c r="J21" s="269"/>
      <c r="AB21" s="136"/>
      <c r="AC21" s="87" t="s">
        <v>102</v>
      </c>
      <c r="AD21" s="149" t="s">
        <v>72</v>
      </c>
      <c r="AE21" s="106"/>
    </row>
    <row r="22" spans="1:40" ht="15.75" customHeight="1" x14ac:dyDescent="0.2">
      <c r="B22" s="53">
        <v>13</v>
      </c>
      <c r="C22" s="277">
        <f t="shared" si="0"/>
        <v>43709</v>
      </c>
      <c r="D22" s="269">
        <v>4</v>
      </c>
      <c r="E22" s="277">
        <f t="shared" si="1"/>
        <v>43709</v>
      </c>
      <c r="F22" s="269">
        <v>15</v>
      </c>
      <c r="G22" s="277">
        <f t="shared" si="0"/>
        <v>43709</v>
      </c>
      <c r="H22" s="268"/>
      <c r="I22" s="277" t="str">
        <f t="shared" si="2"/>
        <v/>
      </c>
      <c r="J22" s="269"/>
      <c r="AB22" s="136"/>
      <c r="AC22" s="124" t="s">
        <v>103</v>
      </c>
      <c r="AD22" s="150" t="s">
        <v>73</v>
      </c>
      <c r="AE22" s="107"/>
    </row>
    <row r="23" spans="1:40" s="132" customFormat="1" ht="15.75" customHeight="1" x14ac:dyDescent="0.2">
      <c r="A23" s="40"/>
      <c r="B23" s="53">
        <v>14</v>
      </c>
      <c r="C23" s="277">
        <f t="shared" si="0"/>
        <v>43723</v>
      </c>
      <c r="D23" s="269">
        <v>1</v>
      </c>
      <c r="E23" s="277">
        <f t="shared" si="1"/>
        <v>43723</v>
      </c>
      <c r="F23" s="269">
        <v>2</v>
      </c>
      <c r="G23" s="277">
        <f t="shared" si="0"/>
        <v>43723</v>
      </c>
      <c r="H23" s="268"/>
      <c r="I23" s="277" t="str">
        <f t="shared" si="2"/>
        <v/>
      </c>
      <c r="J23" s="269"/>
      <c r="K23" s="40"/>
      <c r="L23" s="40"/>
      <c r="M23" s="40"/>
      <c r="N23" s="40"/>
      <c r="O23" s="40"/>
      <c r="P23" s="40"/>
      <c r="Q23" s="40"/>
      <c r="R23" s="40"/>
      <c r="S23" s="40"/>
      <c r="T23" s="40"/>
      <c r="U23" s="40"/>
      <c r="V23" s="40"/>
      <c r="W23" s="40"/>
      <c r="X23" s="40"/>
      <c r="Y23" s="40"/>
      <c r="Z23" s="40"/>
      <c r="AA23" s="40"/>
      <c r="AB23" s="130"/>
      <c r="AC23" s="143"/>
      <c r="AD23" s="143"/>
      <c r="AE23" s="144"/>
      <c r="AF23" s="40"/>
      <c r="AG23" s="40"/>
      <c r="AH23" s="40"/>
      <c r="AI23" s="40"/>
      <c r="AJ23" s="40"/>
      <c r="AK23" s="40"/>
      <c r="AL23" s="40"/>
    </row>
    <row r="24" spans="1:40" s="135" customFormat="1" ht="15.75" customHeight="1" x14ac:dyDescent="0.2">
      <c r="A24" s="40"/>
      <c r="B24" s="53">
        <v>15</v>
      </c>
      <c r="C24" s="277">
        <f t="shared" si="0"/>
        <v>43737</v>
      </c>
      <c r="D24" s="269">
        <v>3</v>
      </c>
      <c r="E24" s="277">
        <f t="shared" si="1"/>
        <v>43737</v>
      </c>
      <c r="F24" s="268">
        <v>2</v>
      </c>
      <c r="G24" s="277">
        <f t="shared" si="0"/>
        <v>43737</v>
      </c>
      <c r="H24" s="269"/>
      <c r="I24" s="277" t="str">
        <f t="shared" si="2"/>
        <v/>
      </c>
      <c r="J24" s="268"/>
      <c r="K24" s="40"/>
      <c r="L24" s="40"/>
      <c r="M24" s="40"/>
      <c r="N24" s="40"/>
      <c r="O24" s="40"/>
      <c r="P24" s="40"/>
      <c r="Q24" s="40"/>
      <c r="R24" s="40"/>
      <c r="S24" s="40"/>
      <c r="T24" s="40"/>
      <c r="U24" s="40"/>
      <c r="V24" s="40"/>
      <c r="W24" s="40"/>
      <c r="X24" s="40"/>
      <c r="Y24" s="40"/>
      <c r="Z24" s="40"/>
      <c r="AA24" s="40"/>
      <c r="AB24" s="138"/>
      <c r="AC24" s="317" t="s">
        <v>104</v>
      </c>
      <c r="AD24" s="317"/>
      <c r="AE24" s="139"/>
      <c r="AF24" s="40"/>
      <c r="AG24" s="40"/>
      <c r="AH24" s="40"/>
      <c r="AI24" s="40"/>
      <c r="AJ24" s="40"/>
      <c r="AK24" s="40"/>
      <c r="AL24" s="40"/>
    </row>
    <row r="25" spans="1:40" ht="15.75" customHeight="1" x14ac:dyDescent="0.2">
      <c r="B25" s="53">
        <v>16</v>
      </c>
      <c r="C25" s="277">
        <f t="shared" si="0"/>
        <v>43751</v>
      </c>
      <c r="D25" s="269">
        <v>1</v>
      </c>
      <c r="E25" s="277">
        <f t="shared" si="1"/>
        <v>43751</v>
      </c>
      <c r="F25" s="268">
        <v>4</v>
      </c>
      <c r="G25" s="277">
        <f t="shared" si="0"/>
        <v>43751</v>
      </c>
      <c r="H25" s="269"/>
      <c r="I25" s="277" t="str">
        <f t="shared" si="2"/>
        <v/>
      </c>
      <c r="J25" s="268"/>
      <c r="AB25" s="136"/>
      <c r="AC25" s="318"/>
      <c r="AD25" s="318"/>
      <c r="AE25" s="105"/>
    </row>
    <row r="26" spans="1:40" ht="15.75" customHeight="1" x14ac:dyDescent="0.2">
      <c r="B26" s="53">
        <v>17</v>
      </c>
      <c r="C26" s="277">
        <f t="shared" si="0"/>
        <v>43765</v>
      </c>
      <c r="D26" s="269">
        <v>2</v>
      </c>
      <c r="E26" s="277">
        <f t="shared" si="1"/>
        <v>43765</v>
      </c>
      <c r="F26" s="268">
        <v>1</v>
      </c>
      <c r="G26" s="277">
        <f t="shared" si="0"/>
        <v>43765</v>
      </c>
      <c r="H26" s="269"/>
      <c r="I26" s="277" t="str">
        <f t="shared" si="2"/>
        <v/>
      </c>
      <c r="J26" s="268"/>
      <c r="AB26" s="136"/>
      <c r="AD26" s="149" t="s">
        <v>233</v>
      </c>
      <c r="AE26" s="108"/>
    </row>
    <row r="27" spans="1:40" ht="15.75" customHeight="1" x14ac:dyDescent="0.25">
      <c r="B27" s="53">
        <v>18</v>
      </c>
      <c r="C27" s="277">
        <f t="shared" si="0"/>
        <v>43779</v>
      </c>
      <c r="D27" s="269">
        <v>7</v>
      </c>
      <c r="E27" s="277">
        <f t="shared" si="1"/>
        <v>43779</v>
      </c>
      <c r="F27" s="268">
        <v>1</v>
      </c>
      <c r="G27" s="277">
        <f t="shared" si="0"/>
        <v>43779</v>
      </c>
      <c r="H27" s="269"/>
      <c r="I27" s="277" t="str">
        <f t="shared" si="2"/>
        <v/>
      </c>
      <c r="J27" s="268"/>
      <c r="AB27" s="136"/>
      <c r="AD27" s="104"/>
      <c r="AE27" s="105"/>
    </row>
    <row r="28" spans="1:40" ht="15.75" customHeight="1" x14ac:dyDescent="0.2">
      <c r="B28" s="53">
        <v>19</v>
      </c>
      <c r="C28" s="277">
        <f t="shared" si="0"/>
        <v>43793</v>
      </c>
      <c r="D28" s="269">
        <v>1</v>
      </c>
      <c r="E28" s="277">
        <f t="shared" si="1"/>
        <v>43793</v>
      </c>
      <c r="F28" s="268">
        <v>9</v>
      </c>
      <c r="G28" s="277">
        <f t="shared" si="0"/>
        <v>43793</v>
      </c>
      <c r="H28" s="269"/>
      <c r="I28" s="277" t="str">
        <f t="shared" si="2"/>
        <v/>
      </c>
      <c r="J28" s="268"/>
      <c r="AB28" s="136"/>
      <c r="AD28" s="149" t="s">
        <v>234</v>
      </c>
      <c r="AE28" s="105"/>
    </row>
    <row r="29" spans="1:40" ht="15.75" customHeight="1" x14ac:dyDescent="0.25">
      <c r="B29" s="53">
        <v>20</v>
      </c>
      <c r="C29" s="277">
        <f t="shared" si="0"/>
        <v>43807</v>
      </c>
      <c r="D29" s="269">
        <v>4</v>
      </c>
      <c r="E29" s="277">
        <f t="shared" si="1"/>
        <v>43807</v>
      </c>
      <c r="F29" s="268">
        <v>2</v>
      </c>
      <c r="G29" s="277">
        <f t="shared" si="0"/>
        <v>43807</v>
      </c>
      <c r="H29" s="269"/>
      <c r="I29" s="277" t="str">
        <f t="shared" si="2"/>
        <v/>
      </c>
      <c r="J29" s="268"/>
      <c r="AB29" s="136"/>
      <c r="AD29" s="104"/>
      <c r="AE29" s="105"/>
    </row>
    <row r="30" spans="1:40" ht="15.75" customHeight="1" thickBot="1" x14ac:dyDescent="0.25">
      <c r="B30" s="53">
        <v>21</v>
      </c>
      <c r="C30" s="277">
        <f t="shared" si="0"/>
        <v>43821</v>
      </c>
      <c r="D30" s="269">
        <v>1</v>
      </c>
      <c r="E30" s="277">
        <f t="shared" si="1"/>
        <v>43821</v>
      </c>
      <c r="F30" s="270">
        <v>1</v>
      </c>
      <c r="G30" s="277">
        <f t="shared" si="0"/>
        <v>43821</v>
      </c>
      <c r="H30" s="269"/>
      <c r="I30" s="277" t="str">
        <f t="shared" si="2"/>
        <v/>
      </c>
      <c r="J30" s="270"/>
      <c r="AB30" s="136"/>
      <c r="AD30" s="149"/>
      <c r="AE30" s="105"/>
    </row>
    <row r="31" spans="1:40" ht="15.75" customHeight="1" x14ac:dyDescent="0.25">
      <c r="B31" s="53">
        <v>22</v>
      </c>
      <c r="C31" s="277">
        <f t="shared" si="0"/>
        <v>43835</v>
      </c>
      <c r="D31" s="269">
        <v>1</v>
      </c>
      <c r="E31" s="277">
        <f t="shared" si="1"/>
        <v>43835</v>
      </c>
      <c r="F31" s="269">
        <v>1</v>
      </c>
      <c r="G31" s="277">
        <f t="shared" si="0"/>
        <v>43835</v>
      </c>
      <c r="H31" s="268"/>
      <c r="I31" s="277" t="str">
        <f t="shared" si="2"/>
        <v/>
      </c>
      <c r="J31" s="269"/>
      <c r="AB31" s="136"/>
      <c r="AD31" s="104"/>
      <c r="AE31" s="105"/>
    </row>
    <row r="32" spans="1:40" ht="15.75" customHeight="1" x14ac:dyDescent="0.2">
      <c r="B32" s="53">
        <v>23</v>
      </c>
      <c r="C32" s="277">
        <f t="shared" si="0"/>
        <v>43849</v>
      </c>
      <c r="D32" s="269">
        <v>1</v>
      </c>
      <c r="E32" s="277">
        <f t="shared" si="1"/>
        <v>43849</v>
      </c>
      <c r="F32" s="269"/>
      <c r="G32" s="277">
        <f t="shared" si="0"/>
        <v>43849</v>
      </c>
      <c r="H32" s="268"/>
      <c r="I32" s="277" t="str">
        <f t="shared" si="2"/>
        <v/>
      </c>
      <c r="J32" s="269"/>
      <c r="AB32" s="136"/>
      <c r="AD32" s="149"/>
      <c r="AE32" s="105"/>
      <c r="AM32" s="44"/>
      <c r="AN32" s="44"/>
    </row>
    <row r="33" spans="1:38" ht="15.75" customHeight="1" x14ac:dyDescent="0.25">
      <c r="B33" s="53">
        <v>24</v>
      </c>
      <c r="C33" s="277">
        <f t="shared" si="0"/>
        <v>43863</v>
      </c>
      <c r="D33" s="269">
        <v>2</v>
      </c>
      <c r="E33" s="277">
        <f t="shared" si="1"/>
        <v>43863</v>
      </c>
      <c r="F33" s="269"/>
      <c r="G33" s="277">
        <f t="shared" si="0"/>
        <v>43863</v>
      </c>
      <c r="H33" s="268"/>
      <c r="I33" s="277" t="str">
        <f t="shared" si="2"/>
        <v/>
      </c>
      <c r="J33" s="269"/>
      <c r="AB33" s="136"/>
      <c r="AD33" s="104"/>
      <c r="AE33" s="105"/>
    </row>
    <row r="34" spans="1:38" ht="15.75" customHeight="1" x14ac:dyDescent="0.2">
      <c r="B34" s="53">
        <v>25</v>
      </c>
      <c r="C34" s="277">
        <f t="shared" si="0"/>
        <v>43877</v>
      </c>
      <c r="D34" s="269">
        <v>1</v>
      </c>
      <c r="E34" s="277">
        <f t="shared" si="1"/>
        <v>43877</v>
      </c>
      <c r="F34" s="269"/>
      <c r="G34" s="277">
        <f t="shared" si="0"/>
        <v>43877</v>
      </c>
      <c r="H34" s="268"/>
      <c r="I34" s="277" t="str">
        <f t="shared" si="2"/>
        <v/>
      </c>
      <c r="J34" s="269"/>
      <c r="AB34" s="136"/>
      <c r="AD34" s="149"/>
      <c r="AE34" s="105"/>
    </row>
    <row r="35" spans="1:38" s="132" customFormat="1" ht="15.75" customHeight="1" x14ac:dyDescent="0.3">
      <c r="A35" s="40"/>
      <c r="B35" s="53">
        <v>26</v>
      </c>
      <c r="C35" s="277">
        <f t="shared" si="0"/>
        <v>43891</v>
      </c>
      <c r="D35" s="268">
        <v>1</v>
      </c>
      <c r="E35" s="277">
        <f t="shared" si="1"/>
        <v>43891</v>
      </c>
      <c r="F35" s="269"/>
      <c r="G35" s="277">
        <f t="shared" si="0"/>
        <v>43891</v>
      </c>
      <c r="H35" s="268"/>
      <c r="I35" s="277" t="str">
        <f t="shared" si="2"/>
        <v/>
      </c>
      <c r="J35" s="269"/>
      <c r="K35" s="40"/>
      <c r="L35" s="40"/>
      <c r="M35" s="40"/>
      <c r="N35" s="40"/>
      <c r="O35" s="40"/>
      <c r="P35" s="40"/>
      <c r="Q35" s="40"/>
      <c r="R35" s="40"/>
      <c r="S35" s="40"/>
      <c r="T35" s="40"/>
      <c r="U35" s="40"/>
      <c r="V35" s="40"/>
      <c r="W35" s="40"/>
      <c r="X35" s="40"/>
      <c r="Y35" s="40"/>
      <c r="Z35" s="40"/>
      <c r="AA35" s="40"/>
      <c r="AB35" s="130"/>
      <c r="AC35" s="140"/>
      <c r="AD35" s="140"/>
      <c r="AE35" s="141"/>
      <c r="AF35" s="40"/>
      <c r="AG35" s="40"/>
      <c r="AH35" s="40"/>
      <c r="AI35" s="40"/>
      <c r="AJ35" s="40"/>
      <c r="AK35" s="40"/>
      <c r="AL35" s="40"/>
    </row>
    <row r="36" spans="1:38" s="135" customFormat="1" ht="15.75" customHeight="1" x14ac:dyDescent="0.2">
      <c r="A36" s="40"/>
      <c r="B36" s="53">
        <v>27</v>
      </c>
      <c r="C36" s="277">
        <f t="shared" si="0"/>
        <v>43905</v>
      </c>
      <c r="D36" s="268">
        <v>7</v>
      </c>
      <c r="E36" s="277">
        <f t="shared" si="1"/>
        <v>43905</v>
      </c>
      <c r="F36" s="269"/>
      <c r="G36" s="277">
        <f t="shared" si="0"/>
        <v>43905</v>
      </c>
      <c r="H36" s="268"/>
      <c r="I36" s="277" t="str">
        <f t="shared" si="2"/>
        <v/>
      </c>
      <c r="J36" s="269"/>
      <c r="K36" s="40"/>
      <c r="L36" s="40"/>
      <c r="M36" s="40"/>
      <c r="N36" s="40"/>
      <c r="O36" s="40"/>
      <c r="P36" s="40"/>
      <c r="Q36" s="40"/>
      <c r="R36" s="40"/>
      <c r="S36" s="40"/>
      <c r="T36" s="40"/>
      <c r="U36" s="40"/>
      <c r="V36" s="40"/>
      <c r="W36" s="40"/>
      <c r="X36" s="40"/>
      <c r="Y36" s="40"/>
      <c r="Z36" s="40"/>
      <c r="AA36" s="40"/>
      <c r="AB36" s="305" t="s">
        <v>105</v>
      </c>
      <c r="AC36" s="306"/>
      <c r="AD36" s="306"/>
      <c r="AE36" s="134"/>
      <c r="AF36" s="40"/>
      <c r="AG36" s="40"/>
      <c r="AH36" s="40"/>
      <c r="AI36" s="40"/>
      <c r="AJ36" s="40"/>
      <c r="AK36" s="40"/>
      <c r="AL36" s="40"/>
    </row>
    <row r="37" spans="1:38" ht="15.75" customHeight="1" thickBot="1" x14ac:dyDescent="0.25">
      <c r="B37" s="53">
        <v>28</v>
      </c>
      <c r="C37" s="277">
        <f t="shared" si="0"/>
        <v>43919</v>
      </c>
      <c r="D37" s="268">
        <v>1</v>
      </c>
      <c r="E37" s="277">
        <f t="shared" si="1"/>
        <v>43919</v>
      </c>
      <c r="F37" s="276"/>
      <c r="G37" s="277">
        <f>IF(OR(G36="",F37&gt;$O$7),"",IF($P$7="Days",IF($T$5="No",IF(WEEKDAY(G36)=6,G36+3,G36+1),G36+1),IF($P$7="Months",DATE(YEAR(G36),MONTH(G36)+1,DAY(G36)),IF($P$7="Quarters",DATE(YEAR(G36),MONTH(G36)+3,DAY(G36)),IF($P$7="4 weeks",$C36+28,IF($P$7="2 weeks",$C36+14,G36+7))))))</f>
        <v>43919</v>
      </c>
      <c r="H37" s="275"/>
      <c r="I37" s="277" t="str">
        <f t="shared" si="2"/>
        <v/>
      </c>
      <c r="J37" s="276"/>
      <c r="AB37" s="307"/>
      <c r="AC37" s="308"/>
      <c r="AD37" s="308"/>
      <c r="AE37" s="109"/>
    </row>
    <row r="38" spans="1:38" ht="6.75" customHeight="1" x14ac:dyDescent="0.2">
      <c r="B38" s="40">
        <v>29</v>
      </c>
      <c r="C38" s="40"/>
      <c r="AB38" s="136"/>
      <c r="AC38" s="99"/>
      <c r="AD38" s="99"/>
      <c r="AE38" s="110"/>
    </row>
    <row r="39" spans="1:38" ht="18" x14ac:dyDescent="0.2">
      <c r="C39" s="304" t="s">
        <v>106</v>
      </c>
      <c r="D39" s="304"/>
      <c r="E39" s="304"/>
      <c r="F39" s="304"/>
      <c r="H39" s="304" t="s">
        <v>107</v>
      </c>
      <c r="I39" s="304"/>
      <c r="J39" s="304"/>
      <c r="K39" s="304"/>
      <c r="L39" s="304"/>
      <c r="M39" s="304"/>
      <c r="N39" s="304"/>
      <c r="O39" s="304"/>
      <c r="P39" s="304"/>
      <c r="Q39" s="304"/>
      <c r="R39" s="304"/>
      <c r="S39" s="304"/>
      <c r="T39" s="304"/>
      <c r="U39" s="304"/>
      <c r="V39" s="304"/>
      <c r="W39" s="304"/>
      <c r="X39" s="304"/>
      <c r="AB39" s="136"/>
      <c r="AD39" s="149"/>
      <c r="AE39" s="105"/>
    </row>
    <row r="40" spans="1:38" ht="17.649999999999999" customHeight="1" x14ac:dyDescent="0.25">
      <c r="C40" s="304"/>
      <c r="D40" s="304"/>
      <c r="E40" s="304"/>
      <c r="F40" s="304"/>
      <c r="H40" s="304"/>
      <c r="I40" s="304"/>
      <c r="J40" s="304"/>
      <c r="K40" s="304"/>
      <c r="L40" s="304"/>
      <c r="M40" s="304"/>
      <c r="N40" s="304"/>
      <c r="O40" s="304"/>
      <c r="P40" s="304"/>
      <c r="Q40" s="304"/>
      <c r="R40" s="304"/>
      <c r="S40" s="304"/>
      <c r="T40" s="304"/>
      <c r="U40" s="304"/>
      <c r="V40" s="304"/>
      <c r="W40" s="304"/>
      <c r="X40" s="304"/>
      <c r="AB40" s="136"/>
      <c r="AD40" s="104"/>
      <c r="AE40" s="105"/>
    </row>
    <row r="41" spans="1:38" ht="17.649999999999999" customHeight="1" x14ac:dyDescent="0.2">
      <c r="C41" s="293" t="s">
        <v>108</v>
      </c>
      <c r="D41" s="293"/>
      <c r="E41" s="293"/>
      <c r="F41" s="303">
        <f ca="1">OFFSET('Work sheet 1'!G8,'Work sheet 1'!E3,0)</f>
        <v>2.8</v>
      </c>
      <c r="H41" s="295" t="str">
        <f>'Work sheet 1'!G1</f>
        <v>This type of chart (SPC) allows you to identify statistically significant changes in data. The dotted lines (process limits) represent the expected range for data points if variation is within expected limits - that is, normal. You can aply a number of rules to identify when the process is not in control - that is, special variation.</v>
      </c>
      <c r="I41" s="295"/>
      <c r="J41" s="295"/>
      <c r="K41" s="295"/>
      <c r="L41" s="295"/>
      <c r="M41" s="295"/>
      <c r="N41" s="295"/>
      <c r="O41" s="295"/>
      <c r="P41" s="295"/>
      <c r="Q41" s="295"/>
      <c r="R41" s="295"/>
      <c r="S41" s="295"/>
      <c r="T41" s="295"/>
      <c r="U41" s="295"/>
      <c r="V41" s="295"/>
      <c r="W41" s="295"/>
      <c r="X41" s="295"/>
      <c r="AB41" s="136"/>
      <c r="AD41" s="149"/>
      <c r="AE41" s="105"/>
    </row>
    <row r="42" spans="1:38" ht="17.649999999999999" customHeight="1" thickBot="1" x14ac:dyDescent="0.25">
      <c r="C42" s="293"/>
      <c r="D42" s="293"/>
      <c r="E42" s="293"/>
      <c r="F42" s="297"/>
      <c r="H42" s="295"/>
      <c r="I42" s="295"/>
      <c r="J42" s="295"/>
      <c r="K42" s="295"/>
      <c r="L42" s="295"/>
      <c r="M42" s="295"/>
      <c r="N42" s="295"/>
      <c r="O42" s="295"/>
      <c r="P42" s="295"/>
      <c r="Q42" s="295"/>
      <c r="R42" s="295"/>
      <c r="S42" s="295"/>
      <c r="T42" s="295"/>
      <c r="U42" s="295"/>
      <c r="V42" s="295"/>
      <c r="W42" s="295"/>
      <c r="X42" s="295"/>
      <c r="AB42" s="136"/>
      <c r="AE42" s="105"/>
    </row>
    <row r="43" spans="1:38" ht="17.649999999999999" customHeight="1" x14ac:dyDescent="0.2">
      <c r="C43" s="293" t="s">
        <v>109</v>
      </c>
      <c r="D43" s="293"/>
      <c r="E43" s="293"/>
      <c r="F43" s="296">
        <f ca="1">IFERROR(OFFSET('Work sheet 1'!M8,'Work sheet 1'!E3,0),"")</f>
        <v>3</v>
      </c>
      <c r="H43" s="295"/>
      <c r="I43" s="295"/>
      <c r="J43" s="295"/>
      <c r="K43" s="295"/>
      <c r="L43" s="295"/>
      <c r="M43" s="295"/>
      <c r="N43" s="295"/>
      <c r="O43" s="295"/>
      <c r="P43" s="295"/>
      <c r="Q43" s="295"/>
      <c r="R43" s="295"/>
      <c r="S43" s="295"/>
      <c r="T43" s="295"/>
      <c r="U43" s="295"/>
      <c r="V43" s="295"/>
      <c r="W43" s="295"/>
      <c r="X43" s="295"/>
      <c r="AB43" s="136"/>
      <c r="AD43" s="149"/>
      <c r="AE43" s="105"/>
    </row>
    <row r="44" spans="1:38" ht="17.649999999999999" customHeight="1" thickBot="1" x14ac:dyDescent="0.3">
      <c r="C44" s="293"/>
      <c r="D44" s="293"/>
      <c r="E44" s="293"/>
      <c r="F44" s="297"/>
      <c r="H44" s="294" t="str">
        <f ca="1">IF(I44="","",IF(I44='Work sheet 1'!$Q$4,'Work sheet 1'!$R$5,IF(I44='Work sheet 1'!$T$4,'Work sheet 1'!$T$5,IF(I44='Work sheet 1'!$Z$4,'Work sheet 1'!$Z$5,IF(I44='Work sheet 1'!$AN$4,'Work sheet 1'!$AN$5,IF(I44='Work sheet 1'!$AQ$4,'Work sheet 1'!$AQ$5,IF(OR(I44='Work sheet 1'!$AH$5,I44='Work sheet 1'!$AF$5),'Work sheet 1'!$AI$6,IF(I44='Work sheet 1'!$AK$4,'Work sheet 1'!$AL$5,""))))))))</f>
        <v>Single point</v>
      </c>
      <c r="I44" s="295" t="str">
        <f ca="1">IF(ISERROR('Work sheet 1'!G2),"",'Work sheet 1'!G2)</f>
        <v xml:space="preserve">Points which fall outside the grey dotted lines (process limits) are unusual and should be investigated. They represent a system which may be out of control. There are 2 data points which are above the line. </v>
      </c>
      <c r="J44" s="295"/>
      <c r="K44" s="295"/>
      <c r="L44" s="295"/>
      <c r="M44" s="295"/>
      <c r="N44" s="295"/>
      <c r="O44" s="295"/>
      <c r="P44" s="295"/>
      <c r="Q44" s="295"/>
      <c r="R44" s="295"/>
      <c r="S44" s="295"/>
      <c r="T44" s="295"/>
      <c r="U44" s="295"/>
      <c r="V44" s="295"/>
      <c r="W44" s="295"/>
      <c r="X44" s="295"/>
      <c r="AB44" s="136"/>
      <c r="AD44" s="104"/>
      <c r="AE44" s="105"/>
    </row>
    <row r="45" spans="1:38" ht="17.25" customHeight="1" x14ac:dyDescent="0.2">
      <c r="C45" s="293" t="s">
        <v>110</v>
      </c>
      <c r="D45" s="293"/>
      <c r="E45" s="293"/>
      <c r="F45" s="296">
        <f ca="1">F43*2.66</f>
        <v>7.98</v>
      </c>
      <c r="H45" s="294"/>
      <c r="I45" s="295"/>
      <c r="J45" s="295"/>
      <c r="K45" s="295"/>
      <c r="L45" s="295"/>
      <c r="M45" s="295"/>
      <c r="N45" s="295"/>
      <c r="O45" s="295"/>
      <c r="P45" s="295"/>
      <c r="Q45" s="295"/>
      <c r="R45" s="295"/>
      <c r="S45" s="295"/>
      <c r="T45" s="295"/>
      <c r="U45" s="295"/>
      <c r="V45" s="295"/>
      <c r="W45" s="295"/>
      <c r="X45" s="295"/>
      <c r="AB45" s="136"/>
      <c r="AD45" s="149"/>
      <c r="AE45" s="105"/>
    </row>
    <row r="46" spans="1:38" ht="17.25" customHeight="1" thickBot="1" x14ac:dyDescent="0.25">
      <c r="C46" s="293"/>
      <c r="D46" s="293"/>
      <c r="E46" s="293"/>
      <c r="F46" s="297"/>
      <c r="H46" s="294" t="str">
        <f ca="1">IF(I46="","",IF(I46='Work sheet 1'!$Q$4,'Work sheet 1'!$R$5,IF(I46='Work sheet 1'!$T$4,'Work sheet 1'!$T$5,IF(I46='Work sheet 1'!$Z$4,'Work sheet 1'!$Z$5,IF(I46='Work sheet 1'!$AN$4,'Work sheet 1'!$AN$5,IF(I46='Work sheet 1'!$AQ$4,'Work sheet 1'!$AQ$5,IF(OR(I46='Work sheet 1'!$AH$5,,I46='Work sheet 1'!$AF$5),'Work sheet 1'!$AI$6,IF(I46='Work sheet 1'!$AK$4,'Work sheet 1'!$AL$5,""))))))))</f>
        <v>Shift</v>
      </c>
      <c r="I46" s="295" t="str">
        <f ca="1">IF(ISERROR('Work sheet 1'!G3),"",'Work sheet 1'!G3)</f>
        <v>When more than 7 sequential points fall above or below the mean that is unusual and may indicate a sigificant change in process. This process is not in control. There is a run of points below the mean.</v>
      </c>
      <c r="J46" s="295"/>
      <c r="K46" s="295"/>
      <c r="L46" s="295"/>
      <c r="M46" s="295"/>
      <c r="N46" s="295"/>
      <c r="O46" s="295"/>
      <c r="P46" s="295"/>
      <c r="Q46" s="295"/>
      <c r="R46" s="295"/>
      <c r="S46" s="295"/>
      <c r="T46" s="295"/>
      <c r="U46" s="295"/>
      <c r="V46" s="295"/>
      <c r="W46" s="295"/>
      <c r="X46" s="295"/>
      <c r="AB46" s="136"/>
      <c r="AE46" s="105"/>
    </row>
    <row r="47" spans="1:38" ht="15.75" customHeight="1" x14ac:dyDescent="0.2">
      <c r="C47" s="295" t="str">
        <f ca="1">"Upper"&amp;IF(ISERROR('Work sheet 1'!H9),"",IF('Work sheet 1'!I9&gt;0,"/lower",""))&amp;" process limit 
(% epressed as decimals)"</f>
        <v>Upper process limit 
(% epressed as decimals)</v>
      </c>
      <c r="D47" s="295"/>
      <c r="E47" s="295"/>
      <c r="F47" s="298" t="str">
        <f ca="1">IFERROR(TEXT(F41-F45,"0.00"),"")&amp;"/"&amp;IFERROR(TEXT(F41+F45," 0.00"),"")</f>
        <v>-5.18/ 10.78</v>
      </c>
      <c r="G47" s="55"/>
      <c r="H47" s="294"/>
      <c r="I47" s="295"/>
      <c r="J47" s="295"/>
      <c r="K47" s="295"/>
      <c r="L47" s="295"/>
      <c r="M47" s="295"/>
      <c r="N47" s="295"/>
      <c r="O47" s="295"/>
      <c r="P47" s="295"/>
      <c r="Q47" s="295"/>
      <c r="R47" s="295"/>
      <c r="S47" s="295"/>
      <c r="T47" s="295"/>
      <c r="U47" s="295"/>
      <c r="V47" s="295"/>
      <c r="W47" s="295"/>
      <c r="X47" s="295"/>
      <c r="AB47" s="136"/>
      <c r="AE47" s="105"/>
    </row>
    <row r="48" spans="1:38" s="132" customFormat="1" ht="15.75" customHeight="1" thickBot="1" x14ac:dyDescent="0.25">
      <c r="A48" s="40"/>
      <c r="B48" s="40"/>
      <c r="C48" s="295"/>
      <c r="D48" s="295"/>
      <c r="E48" s="295"/>
      <c r="F48" s="298"/>
      <c r="G48" s="40"/>
      <c r="H48" s="294" t="str">
        <f ca="1">IF(I48="","",IF(I48='Work sheet 1'!$Q$4,'Work sheet 1'!$R$5,IF(I48='Work sheet 1'!$T$4,'Work sheet 1'!$T$5,IF(I48='Work sheet 1'!$Z$4,'Work sheet 1'!$Z$5,IF(I48='Work sheet 1'!$AN$4,'Work sheet 1'!$AN$5,IF(I48='Work sheet 1'!$AQ$4,'Work sheet 1'!$AQ$5,IF(OR(I48='Work sheet 1'!$AH$5,I48='Work sheet 1'!$AF$5),'Work sheet 1'!$AI$6,IF(I48='Work sheet 1'!$AK$4,'Work sheet 1'!$AL$5,""))))))))</f>
        <v/>
      </c>
      <c r="I48" s="295" t="str">
        <f ca="1">IF(ISERROR('Work sheet 1'!G4),"",'Work sheet 1'!G4)</f>
        <v/>
      </c>
      <c r="J48" s="295"/>
      <c r="K48" s="295"/>
      <c r="L48" s="295"/>
      <c r="M48" s="295"/>
      <c r="N48" s="295"/>
      <c r="O48" s="295"/>
      <c r="P48" s="295"/>
      <c r="Q48" s="295"/>
      <c r="R48" s="295"/>
      <c r="S48" s="295"/>
      <c r="T48" s="295"/>
      <c r="U48" s="295"/>
      <c r="V48" s="295"/>
      <c r="W48" s="295"/>
      <c r="X48" s="295"/>
      <c r="Y48" s="40"/>
      <c r="Z48" s="40"/>
      <c r="AA48" s="40"/>
      <c r="AB48" s="130"/>
      <c r="AE48" s="137"/>
      <c r="AF48" s="40"/>
      <c r="AG48" s="40"/>
      <c r="AH48" s="40"/>
      <c r="AI48" s="40"/>
      <c r="AJ48" s="40"/>
      <c r="AK48" s="40"/>
      <c r="AL48" s="40"/>
    </row>
    <row r="49" spans="1:31" ht="15.75" customHeight="1" x14ac:dyDescent="0.2">
      <c r="C49" s="293" t="s">
        <v>111</v>
      </c>
      <c r="D49" s="293"/>
      <c r="E49" s="293"/>
      <c r="F49" s="296">
        <f ca="1">F43*3.27</f>
        <v>9.81</v>
      </c>
      <c r="H49" s="294"/>
      <c r="I49" s="295"/>
      <c r="J49" s="295"/>
      <c r="K49" s="295"/>
      <c r="L49" s="295"/>
      <c r="M49" s="295"/>
      <c r="N49" s="295"/>
      <c r="O49" s="295"/>
      <c r="P49" s="295"/>
      <c r="Q49" s="295"/>
      <c r="R49" s="295"/>
      <c r="S49" s="295"/>
      <c r="T49" s="295"/>
      <c r="U49" s="295"/>
      <c r="V49" s="295"/>
      <c r="W49" s="295"/>
      <c r="X49" s="295"/>
      <c r="AB49" s="311" t="s">
        <v>112</v>
      </c>
      <c r="AC49" s="312"/>
      <c r="AD49" s="312"/>
      <c r="AE49" s="313"/>
    </row>
    <row r="50" spans="1:31" ht="15.75" customHeight="1" thickBot="1" x14ac:dyDescent="0.25">
      <c r="C50" s="293"/>
      <c r="D50" s="293"/>
      <c r="E50" s="293"/>
      <c r="F50" s="297"/>
      <c r="H50" s="294" t="str">
        <f ca="1">IF(I50="","",IF(I50='Work sheet 1'!$Q$4,'Work sheet 1'!$R$5,IF(I50='Work sheet 1'!$T$4,'Work sheet 1'!$T$5,IF(I50='Work sheet 1'!$Z$4,'Work sheet 1'!$Z$5,IF(I50='Work sheet 1'!$AN$4,'Work sheet 1'!$AN$5,IF(I50='Work sheet 1'!$AQ$4,'Work sheet 1'!$AQ$5,IF(OR(I50='Work sheet 1'!$AH$5,I50='Work sheet 1'!$AF$5),'Work sheet 1'!$AI$6,IF(I50='Work sheet 1'!$AK$4,'Work sheet 1'!$AL$5,""))))))))</f>
        <v/>
      </c>
      <c r="I50" s="295" t="str">
        <f ca="1">IF(ISERROR('Work sheet 1'!G5),"",'Work sheet 1'!G5)</f>
        <v/>
      </c>
      <c r="J50" s="295"/>
      <c r="K50" s="295"/>
      <c r="L50" s="295"/>
      <c r="M50" s="295"/>
      <c r="N50" s="295"/>
      <c r="O50" s="295"/>
      <c r="P50" s="295"/>
      <c r="Q50" s="295"/>
      <c r="R50" s="295"/>
      <c r="S50" s="295"/>
      <c r="T50" s="295"/>
      <c r="U50" s="295"/>
      <c r="V50" s="295"/>
      <c r="W50" s="295"/>
      <c r="X50" s="295"/>
      <c r="AB50" s="311"/>
      <c r="AC50" s="312"/>
      <c r="AD50" s="312"/>
      <c r="AE50" s="313"/>
    </row>
    <row r="51" spans="1:31" ht="15.75" customHeight="1" x14ac:dyDescent="0.2">
      <c r="A51" s="44"/>
      <c r="B51" s="44"/>
      <c r="C51" s="44"/>
      <c r="D51" s="44"/>
      <c r="E51" s="44"/>
      <c r="H51" s="294"/>
      <c r="I51" s="295"/>
      <c r="J51" s="295"/>
      <c r="K51" s="295"/>
      <c r="L51" s="295"/>
      <c r="M51" s="295"/>
      <c r="N51" s="295"/>
      <c r="O51" s="295"/>
      <c r="P51" s="295"/>
      <c r="Q51" s="295"/>
      <c r="R51" s="295"/>
      <c r="S51" s="295"/>
      <c r="T51" s="295"/>
      <c r="U51" s="295"/>
      <c r="V51" s="295"/>
      <c r="W51" s="295"/>
      <c r="X51" s="295"/>
      <c r="AB51" s="311"/>
      <c r="AC51" s="312"/>
      <c r="AD51" s="312"/>
      <c r="AE51" s="313"/>
    </row>
    <row r="52" spans="1:31" ht="33" customHeight="1" x14ac:dyDescent="0.2">
      <c r="C52" s="40"/>
      <c r="H52" s="153" t="str">
        <f ca="1">IF(I52="","",IF(I52='Work sheet 1'!$Q$4,'Work sheet 1'!$R$5,IF(I52='Work sheet 1'!$T$4,'Work sheet 1'!$T$5,IF(I52='Work sheet 1'!$Z$4,'Work sheet 1'!$Z$5,IF(I52='Work sheet 1'!$AN$4,'Work sheet 1'!$AN$5,IF(I52='Work sheet 1'!$AQ$4,'Work sheet 1'!$AQ$5,IF(OR(I52='Work sheet 1'!$AH$5,I52='Work sheet 1'!$AF$5),'Work sheet 1'!$AI$6,IF(I52='Work sheet 1'!$AK$4,'Work sheet 1'!$AL$5,""))))))))</f>
        <v/>
      </c>
      <c r="I52" s="295" t="str">
        <f ca="1">IF(ISERROR('Work sheet 1'!G6),"",'Work sheet 1'!G6)</f>
        <v/>
      </c>
      <c r="J52" s="295"/>
      <c r="K52" s="295"/>
      <c r="L52" s="295"/>
      <c r="M52" s="295"/>
      <c r="N52" s="295"/>
      <c r="O52" s="295"/>
      <c r="P52" s="295"/>
      <c r="Q52" s="295"/>
      <c r="R52" s="295"/>
      <c r="S52" s="295"/>
      <c r="T52" s="295"/>
      <c r="U52" s="295"/>
      <c r="V52" s="295"/>
      <c r="W52" s="295"/>
      <c r="X52" s="295"/>
      <c r="AB52" s="125"/>
      <c r="AC52" s="111" t="s">
        <v>113</v>
      </c>
      <c r="AD52" s="151" t="s">
        <v>79</v>
      </c>
      <c r="AE52" s="126"/>
    </row>
    <row r="53" spans="1:31" ht="9.75" customHeight="1" x14ac:dyDescent="0.2">
      <c r="C53" s="40"/>
      <c r="G53" s="44"/>
      <c r="H53" s="58"/>
      <c r="I53" s="62"/>
      <c r="J53" s="62"/>
      <c r="K53" s="62"/>
      <c r="L53" s="62"/>
      <c r="M53" s="62"/>
      <c r="N53" s="62"/>
      <c r="O53" s="62"/>
      <c r="P53" s="62"/>
      <c r="Q53" s="62"/>
      <c r="R53" s="62"/>
      <c r="S53" s="62"/>
      <c r="T53" s="62"/>
      <c r="U53" s="62"/>
      <c r="V53" s="62"/>
      <c r="W53" s="62"/>
      <c r="X53" s="62"/>
      <c r="AB53" s="127"/>
      <c r="AC53" s="111"/>
      <c r="AE53" s="128"/>
    </row>
    <row r="54" spans="1:31" ht="30.75" customHeight="1" x14ac:dyDescent="0.2">
      <c r="C54" s="40"/>
      <c r="G54" s="44"/>
      <c r="M54" s="44"/>
      <c r="N54" s="44"/>
      <c r="O54" s="44"/>
      <c r="P54" s="44"/>
      <c r="Q54" s="44"/>
      <c r="R54" s="44"/>
      <c r="S54" s="44"/>
      <c r="T54" s="44"/>
      <c r="U54" s="44"/>
      <c r="V54" s="44"/>
      <c r="W54" s="44"/>
      <c r="X54" s="44"/>
      <c r="AB54" s="127"/>
      <c r="AC54" s="111" t="s">
        <v>114</v>
      </c>
      <c r="AD54" s="152" t="s">
        <v>82</v>
      </c>
      <c r="AE54" s="129"/>
    </row>
    <row r="55" spans="1:31" ht="42.75" x14ac:dyDescent="0.2">
      <c r="C55" s="40"/>
      <c r="AB55" s="130"/>
      <c r="AC55" s="131" t="s">
        <v>115</v>
      </c>
      <c r="AD55" s="132"/>
      <c r="AE55" s="133"/>
    </row>
    <row r="57" spans="1:31" x14ac:dyDescent="0.2">
      <c r="AD57" s="54"/>
      <c r="AE57" s="54"/>
    </row>
    <row r="59" spans="1:31" x14ac:dyDescent="0.2">
      <c r="AC59" s="59"/>
    </row>
  </sheetData>
  <sheetProtection algorithmName="SHA-512" hashValue="mj6TL6oUajDBm+U/dU/sZuHyZdP/2gaFNbvy7tVGWNfb/gV1zC9T14VjdiFsYBR+Hxw4BS41BIf2N/TUmj9HnA==" saltValue="L9UMXRzigq7TuRouil/DNA==" spinCount="100000" sheet="1" objects="1" scenarios="1" selectLockedCells="1"/>
  <dataConsolidate/>
  <mergeCells count="37">
    <mergeCell ref="L5:M5"/>
    <mergeCell ref="L3:M3"/>
    <mergeCell ref="R5:S6"/>
    <mergeCell ref="AC24:AD25"/>
    <mergeCell ref="AC16:AC18"/>
    <mergeCell ref="U3:W3"/>
    <mergeCell ref="R3:S4"/>
    <mergeCell ref="I52:X52"/>
    <mergeCell ref="AB36:AD37"/>
    <mergeCell ref="F6:H6"/>
    <mergeCell ref="Z6:AA7"/>
    <mergeCell ref="F7:H7"/>
    <mergeCell ref="H48:H49"/>
    <mergeCell ref="I48:X49"/>
    <mergeCell ref="F8:H8"/>
    <mergeCell ref="AB49:AE51"/>
    <mergeCell ref="C49:E50"/>
    <mergeCell ref="F49:F50"/>
    <mergeCell ref="F47:F48"/>
    <mergeCell ref="F45:F46"/>
    <mergeCell ref="C2:I3"/>
    <mergeCell ref="F5:J5"/>
    <mergeCell ref="F41:F42"/>
    <mergeCell ref="H50:H51"/>
    <mergeCell ref="I50:X51"/>
    <mergeCell ref="F43:F44"/>
    <mergeCell ref="H41:X43"/>
    <mergeCell ref="I44:X45"/>
    <mergeCell ref="H44:H45"/>
    <mergeCell ref="C39:F40"/>
    <mergeCell ref="H39:X40"/>
    <mergeCell ref="C41:E42"/>
    <mergeCell ref="C43:E44"/>
    <mergeCell ref="C45:E46"/>
    <mergeCell ref="H46:H47"/>
    <mergeCell ref="I46:X47"/>
    <mergeCell ref="C47:E48"/>
  </mergeCells>
  <conditionalFormatting sqref="T5">
    <cfRule type="expression" dxfId="56" priority="341">
      <formula>$R$5=$AH$5</formula>
    </cfRule>
  </conditionalFormatting>
  <conditionalFormatting sqref="P6">
    <cfRule type="expression" dxfId="55" priority="340">
      <formula>$P$7="Months"</formula>
    </cfRule>
  </conditionalFormatting>
  <conditionalFormatting sqref="W4:X5 X3">
    <cfRule type="expression" dxfId="54" priority="338" stopIfTrue="1">
      <formula>$P$7&lt;&gt; "Days"</formula>
    </cfRule>
  </conditionalFormatting>
  <conditionalFormatting sqref="C10:C37 E10:E37 G10:G37 I10">
    <cfRule type="expression" dxfId="53" priority="121">
      <formula>$AD$22="mmm yy"</formula>
    </cfRule>
    <cfRule type="expression" dxfId="52" priority="122">
      <formula>$AD$22="dd/mm/yy"</formula>
    </cfRule>
  </conditionalFormatting>
  <conditionalFormatting sqref="F10:F30">
    <cfRule type="expression" dxfId="51" priority="112">
      <formula>$AD$21="decimal"</formula>
    </cfRule>
    <cfRule type="expression" dxfId="50" priority="113">
      <formula>$AD$21="percentage"</formula>
    </cfRule>
    <cfRule type="expression" dxfId="49" priority="114">
      <formula>"$AD$21=""integer"""</formula>
    </cfRule>
  </conditionalFormatting>
  <conditionalFormatting sqref="H10:H37">
    <cfRule type="expression" dxfId="48" priority="109">
      <formula>$AD$21="decimal"</formula>
    </cfRule>
    <cfRule type="expression" dxfId="47" priority="110">
      <formula>$AD$21="percentage"</formula>
    </cfRule>
    <cfRule type="expression" dxfId="46" priority="111">
      <formula>"$AD$21=""integer"""</formula>
    </cfRule>
  </conditionalFormatting>
  <conditionalFormatting sqref="F31:F37">
    <cfRule type="expression" dxfId="45" priority="103">
      <formula>$AD$21="decimal"</formula>
    </cfRule>
    <cfRule type="expression" dxfId="44" priority="104">
      <formula>$AD$21="percentage"</formula>
    </cfRule>
    <cfRule type="expression" dxfId="43" priority="105">
      <formula>"$AD$21=""integer"""</formula>
    </cfRule>
  </conditionalFormatting>
  <conditionalFormatting sqref="J10:J30">
    <cfRule type="expression" dxfId="42" priority="91">
      <formula>$AD$21="decimal"</formula>
    </cfRule>
    <cfRule type="expression" dxfId="41" priority="92">
      <formula>$AD$21="percentage"</formula>
    </cfRule>
    <cfRule type="expression" dxfId="40" priority="93">
      <formula>"$AD$21=""integer"""</formula>
    </cfRule>
  </conditionalFormatting>
  <conditionalFormatting sqref="J31:J37">
    <cfRule type="expression" dxfId="39" priority="88">
      <formula>$AD$21="decimal"</formula>
    </cfRule>
    <cfRule type="expression" dxfId="38" priority="89">
      <formula>$AD$21="percentage"</formula>
    </cfRule>
    <cfRule type="expression" dxfId="37" priority="90">
      <formula>"$AD$21=""integer"""</formula>
    </cfRule>
  </conditionalFormatting>
  <conditionalFormatting sqref="F10:F37 H10:H37 J10:J37">
    <cfRule type="expression" dxfId="36" priority="85">
      <formula>$AD$21="Time"</formula>
    </cfRule>
  </conditionalFormatting>
  <conditionalFormatting sqref="O3">
    <cfRule type="expression" dxfId="35" priority="82">
      <formula>$AD$21="decimal"</formula>
    </cfRule>
    <cfRule type="expression" dxfId="34" priority="83">
      <formula>$AD$21="percentage"</formula>
    </cfRule>
    <cfRule type="expression" dxfId="33" priority="84">
      <formula>"$AD$21=""integer"""</formula>
    </cfRule>
  </conditionalFormatting>
  <conditionalFormatting sqref="O3">
    <cfRule type="expression" dxfId="32" priority="81">
      <formula>$AD$21="Time"</formula>
    </cfRule>
  </conditionalFormatting>
  <conditionalFormatting sqref="AD19:AD20">
    <cfRule type="expression" dxfId="31" priority="78">
      <formula>$AD$21="decimal"</formula>
    </cfRule>
    <cfRule type="expression" dxfId="30" priority="79">
      <formula>$AD$21="percentage"</formula>
    </cfRule>
    <cfRule type="expression" dxfId="29" priority="80">
      <formula>"$AD$21=""integer"""</formula>
    </cfRule>
  </conditionalFormatting>
  <conditionalFormatting sqref="AD19:AD20">
    <cfRule type="expression" dxfId="28" priority="77">
      <formula>$AD$21="Time"</formula>
    </cfRule>
  </conditionalFormatting>
  <conditionalFormatting sqref="F41 F43 F45">
    <cfRule type="expression" dxfId="27" priority="74">
      <formula>$AD$21="decimal"</formula>
    </cfRule>
    <cfRule type="expression" dxfId="26" priority="75">
      <formula>$AD$21="percentage"</formula>
    </cfRule>
    <cfRule type="expression" dxfId="25" priority="76">
      <formula>"$AD$21=""integer"""</formula>
    </cfRule>
  </conditionalFormatting>
  <conditionalFormatting sqref="F41 F43 F45">
    <cfRule type="expression" dxfId="24" priority="73">
      <formula>$AD$21="Time"</formula>
    </cfRule>
  </conditionalFormatting>
  <conditionalFormatting sqref="F49">
    <cfRule type="expression" dxfId="23" priority="70">
      <formula>$AD$21="decimal"</formula>
    </cfRule>
    <cfRule type="expression" dxfId="22" priority="71">
      <formula>$AD$21="percentage"</formula>
    </cfRule>
    <cfRule type="expression" dxfId="21" priority="72">
      <formula>"$AD$21=""integer"""</formula>
    </cfRule>
  </conditionalFormatting>
  <conditionalFormatting sqref="F49">
    <cfRule type="expression" dxfId="20" priority="69">
      <formula>$AD$21="Time"</formula>
    </cfRule>
  </conditionalFormatting>
  <conditionalFormatting sqref="E10">
    <cfRule type="expression" dxfId="19" priority="67">
      <formula>$AD$22="mmm yy"</formula>
    </cfRule>
    <cfRule type="expression" dxfId="18" priority="68">
      <formula>$AD$22="dd/mm/yy"</formula>
    </cfRule>
  </conditionalFormatting>
  <conditionalFormatting sqref="G10">
    <cfRule type="expression" dxfId="17" priority="65">
      <formula>$AD$22="mmm yy"</formula>
    </cfRule>
    <cfRule type="expression" dxfId="16" priority="66">
      <formula>$AD$22="dd/mm/yy"</formula>
    </cfRule>
  </conditionalFormatting>
  <conditionalFormatting sqref="I10">
    <cfRule type="expression" dxfId="15" priority="63">
      <formula>$AD$22="mmm yy"</formula>
    </cfRule>
    <cfRule type="expression" dxfId="14" priority="64">
      <formula>$AD$22="dd/mm/yy"</formula>
    </cfRule>
  </conditionalFormatting>
  <conditionalFormatting sqref="T16">
    <cfRule type="expression" dxfId="13" priority="40">
      <formula>$AD$21="decimal"</formula>
    </cfRule>
    <cfRule type="expression" dxfId="12" priority="41">
      <formula>$AD$21="percentage"</formula>
    </cfRule>
    <cfRule type="expression" dxfId="11" priority="42">
      <formula>"$AD$21=""integer"""</formula>
    </cfRule>
  </conditionalFormatting>
  <conditionalFormatting sqref="T16">
    <cfRule type="expression" dxfId="10" priority="39">
      <formula>$AD$21="Time"</formula>
    </cfRule>
  </conditionalFormatting>
  <conditionalFormatting sqref="D10:D37">
    <cfRule type="expression" dxfId="9" priority="12">
      <formula>$AD$21="decimal"</formula>
    </cfRule>
    <cfRule type="expression" dxfId="8" priority="13">
      <formula>$AD$21="percentage"</formula>
    </cfRule>
    <cfRule type="expression" dxfId="7" priority="14">
      <formula>"$AD$21=""integer"""</formula>
    </cfRule>
  </conditionalFormatting>
  <conditionalFormatting sqref="D10:D37">
    <cfRule type="expression" dxfId="6" priority="11">
      <formula>$AD$21="Time"</formula>
    </cfRule>
  </conditionalFormatting>
  <conditionalFormatting sqref="I11:I37">
    <cfRule type="expression" dxfId="5" priority="5">
      <formula>$AD$22="mmm yy"</formula>
    </cfRule>
    <cfRule type="expression" dxfId="4" priority="6">
      <formula>$AD$22="dd/mm/yy"</formula>
    </cfRule>
  </conditionalFormatting>
  <conditionalFormatting sqref="X7">
    <cfRule type="expression" dxfId="3" priority="2">
      <formula>$AD$21="decimal"</formula>
    </cfRule>
    <cfRule type="expression" dxfId="2" priority="3">
      <formula>$AD$21="percentage"</formula>
    </cfRule>
    <cfRule type="expression" dxfId="1" priority="4">
      <formula>"$AD$21=""integer"""</formula>
    </cfRule>
  </conditionalFormatting>
  <conditionalFormatting sqref="X7">
    <cfRule type="expression" dxfId="0" priority="1">
      <formula>$AD$21="Time"</formula>
    </cfRule>
  </conditionalFormatting>
  <dataValidations count="14">
    <dataValidation type="whole" allowBlank="1" showInputMessage="1" showErrorMessage="1" error="PLease enter a value up to 112 days or weeks" sqref="O7" xr:uid="{00000000-0002-0000-0100-000000000000}">
      <formula1>0</formula1>
      <formula2>112</formula2>
    </dataValidation>
    <dataValidation type="whole" allowBlank="1" showInputMessage="1" showErrorMessage="1" error="PLease enter a value betweeen 12 and 20 or clear the cell" sqref="T7" xr:uid="{00000000-0002-0000-0100-000001000000}">
      <formula1>12</formula1>
      <formula2>20</formula2>
    </dataValidation>
    <dataValidation type="list" allowBlank="1" showInputMessage="1" showErrorMessage="1" sqref="P7" xr:uid="{00000000-0002-0000-0100-000002000000}">
      <formula1>period</formula1>
    </dataValidation>
    <dataValidation type="list" allowBlank="1" showInputMessage="1" showErrorMessage="1" error="PLease enter a value up to 16 weeks" sqref="T5" xr:uid="{00000000-0002-0000-0100-000003000000}">
      <formula1>YEs_no</formula1>
    </dataValidation>
    <dataValidation type="list" allowBlank="1" showInputMessage="1" showErrorMessage="1" sqref="AD21:AE21" xr:uid="{00000000-0002-0000-0100-000004000000}">
      <formula1>Number_type</formula1>
    </dataValidation>
    <dataValidation type="list" allowBlank="1" showInputMessage="1" showErrorMessage="1" sqref="AD22 AE22:AE24" xr:uid="{00000000-0002-0000-0100-000005000000}">
      <formula1>Date_format</formula1>
    </dataValidation>
    <dataValidation type="date" allowBlank="1" showInputMessage="1" showErrorMessage="1" sqref="O6" xr:uid="{00000000-0002-0000-0100-000006000000}">
      <formula1>39814</formula1>
      <formula2>46022</formula2>
    </dataValidation>
    <dataValidation type="list" allowBlank="1" showInputMessage="1" showErrorMessage="1" sqref="F8:H8" xr:uid="{00000000-0002-0000-0100-000007000000}">
      <formula1>Improvement</formula1>
    </dataValidation>
    <dataValidation type="decimal" operator="lessThanOrEqual" allowBlank="1" showInputMessage="1" showErrorMessage="1" error="Please enter a value less than_x000a_the maximum number you entered" sqref="H9:H37 J10:J37 F10:F37" xr:uid="{00000000-0002-0000-0100-000008000000}">
      <formula1>$O$5</formula1>
    </dataValidation>
    <dataValidation type="list" allowBlank="1" showInputMessage="1" showErrorMessage="1" sqref="AD52 AE53" xr:uid="{00000000-0002-0000-0100-00000A000000}">
      <formula1>Yes</formula1>
    </dataValidation>
    <dataValidation type="list" allowBlank="1" showInputMessage="1" showErrorMessage="1" sqref="AD54" xr:uid="{00000000-0002-0000-0100-00000B000000}">
      <formula1>Rotate</formula1>
    </dataValidation>
    <dataValidation type="decimal" operator="lessThanOrEqual" allowBlank="1" showInputMessage="1" showErrorMessage="1" error="Please enter a value equal to or less than_x000a_the maximum number " sqref="D10:D37" xr:uid="{271A3616-5804-4A2A-BA0D-D173C52A11BE}">
      <formula1>$O$5</formula1>
    </dataValidation>
    <dataValidation type="list" allowBlank="1" showInputMessage="1" showErrorMessage="1" sqref="T3" xr:uid="{8E1303CA-0F9A-436F-A3E2-3C7D0CE6E12B}">
      <formula1>"6,7"</formula1>
    </dataValidation>
    <dataValidation allowBlank="1" showInputMessage="1" showErrorMessage="1" error="PLease enter a value betweeen 12 and 20 or clear the cell" sqref="T16 X7" xr:uid="{20329F93-55EC-43DD-A363-5D294438C296}"/>
  </dataValidations>
  <pageMargins left="0.23622047244094502" right="0.23622047244094502" top="0.23622047244094502" bottom="0.23622047244094502" header="0.31496062992126" footer="0.31496062992126"/>
  <pageSetup paperSize="9" scale="60" fitToWidth="0" orientation="landscape" cellComments="atEnd" r:id="rId1"/>
  <ignoredErrors>
    <ignoredError sqref="H4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28</xdr:col>
                    <xdr:colOff>0</xdr:colOff>
                    <xdr:row>25</xdr:row>
                    <xdr:rowOff>0</xdr:rowOff>
                  </from>
                  <to>
                    <xdr:col>28</xdr:col>
                    <xdr:colOff>1143000</xdr:colOff>
                    <xdr:row>26</xdr:row>
                    <xdr:rowOff>28575</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28</xdr:col>
                    <xdr:colOff>0</xdr:colOff>
                    <xdr:row>26</xdr:row>
                    <xdr:rowOff>180975</xdr:rowOff>
                  </from>
                  <to>
                    <xdr:col>28</xdr:col>
                    <xdr:colOff>1143000</xdr:colOff>
                    <xdr:row>27</xdr:row>
                    <xdr:rowOff>180975</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28</xdr:col>
                    <xdr:colOff>0</xdr:colOff>
                    <xdr:row>28</xdr:row>
                    <xdr:rowOff>180975</xdr:rowOff>
                  </from>
                  <to>
                    <xdr:col>28</xdr:col>
                    <xdr:colOff>1143000</xdr:colOff>
                    <xdr:row>29</xdr:row>
                    <xdr:rowOff>190500</xdr:rowOff>
                  </to>
                </anchor>
              </controlPr>
            </control>
          </mc:Choice>
        </mc:AlternateContent>
        <mc:AlternateContent xmlns:mc="http://schemas.openxmlformats.org/markup-compatibility/2006">
          <mc:Choice Requires="x14">
            <control shapeId="1028" r:id="rId7" name="Drop Down 4">
              <controlPr defaultSize="0" autoLine="0" autoPict="0">
                <anchor moveWithCells="1">
                  <from>
                    <xdr:col>28</xdr:col>
                    <xdr:colOff>0</xdr:colOff>
                    <xdr:row>30</xdr:row>
                    <xdr:rowOff>180975</xdr:rowOff>
                  </from>
                  <to>
                    <xdr:col>28</xdr:col>
                    <xdr:colOff>1143000</xdr:colOff>
                    <xdr:row>31</xdr:row>
                    <xdr:rowOff>180975</xdr:rowOff>
                  </to>
                </anchor>
              </controlPr>
            </control>
          </mc:Choice>
        </mc:AlternateContent>
        <mc:AlternateContent xmlns:mc="http://schemas.openxmlformats.org/markup-compatibility/2006">
          <mc:Choice Requires="x14">
            <control shapeId="1029" r:id="rId8" name="Drop Down 5">
              <controlPr defaultSize="0" autoLine="0" autoPict="0">
                <anchor moveWithCells="1">
                  <from>
                    <xdr:col>28</xdr:col>
                    <xdr:colOff>0</xdr:colOff>
                    <xdr:row>32</xdr:row>
                    <xdr:rowOff>171450</xdr:rowOff>
                  </from>
                  <to>
                    <xdr:col>28</xdr:col>
                    <xdr:colOff>1143000</xdr:colOff>
                    <xdr:row>33</xdr:row>
                    <xdr:rowOff>180975</xdr:rowOff>
                  </to>
                </anchor>
              </controlPr>
            </control>
          </mc:Choice>
        </mc:AlternateContent>
        <mc:AlternateContent xmlns:mc="http://schemas.openxmlformats.org/markup-compatibility/2006">
          <mc:Choice Requires="x14">
            <control shapeId="1030" r:id="rId9" name="Drop Down 6">
              <controlPr defaultSize="0" autoLine="0" autoPict="0">
                <anchor moveWithCells="1">
                  <from>
                    <xdr:col>28</xdr:col>
                    <xdr:colOff>0</xdr:colOff>
                    <xdr:row>38</xdr:row>
                    <xdr:rowOff>0</xdr:rowOff>
                  </from>
                  <to>
                    <xdr:col>28</xdr:col>
                    <xdr:colOff>1143000</xdr:colOff>
                    <xdr:row>39</xdr:row>
                    <xdr:rowOff>19050</xdr:rowOff>
                  </to>
                </anchor>
              </controlPr>
            </control>
          </mc:Choice>
        </mc:AlternateContent>
        <mc:AlternateContent xmlns:mc="http://schemas.openxmlformats.org/markup-compatibility/2006">
          <mc:Choice Requires="x14">
            <control shapeId="1035" r:id="rId10" name="Drop Down 11">
              <controlPr defaultSize="0" autoLine="0" autoPict="0">
                <anchor moveWithCells="1">
                  <from>
                    <xdr:col>27</xdr:col>
                    <xdr:colOff>66675</xdr:colOff>
                    <xdr:row>40</xdr:row>
                    <xdr:rowOff>28575</xdr:rowOff>
                  </from>
                  <to>
                    <xdr:col>28</xdr:col>
                    <xdr:colOff>1104900</xdr:colOff>
                    <xdr:row>41</xdr:row>
                    <xdr:rowOff>38100</xdr:rowOff>
                  </to>
                </anchor>
              </controlPr>
            </control>
          </mc:Choice>
        </mc:AlternateContent>
        <mc:AlternateContent xmlns:mc="http://schemas.openxmlformats.org/markup-compatibility/2006">
          <mc:Choice Requires="x14">
            <control shapeId="1038" r:id="rId11" name="Drop Down 14">
              <controlPr defaultSize="0" autoLine="0" autoPict="0">
                <anchor moveWithCells="1">
                  <from>
                    <xdr:col>27</xdr:col>
                    <xdr:colOff>95250</xdr:colOff>
                    <xdr:row>42</xdr:row>
                    <xdr:rowOff>38100</xdr:rowOff>
                  </from>
                  <to>
                    <xdr:col>28</xdr:col>
                    <xdr:colOff>1123950</xdr:colOff>
                    <xdr:row>43</xdr:row>
                    <xdr:rowOff>57150</xdr:rowOff>
                  </to>
                </anchor>
              </controlPr>
            </control>
          </mc:Choice>
        </mc:AlternateContent>
        <mc:AlternateContent xmlns:mc="http://schemas.openxmlformats.org/markup-compatibility/2006">
          <mc:Choice Requires="x14">
            <control shapeId="1039" r:id="rId12" name="Drop Down 15">
              <controlPr defaultSize="0" autoLine="0" autoPict="0">
                <anchor moveWithCells="1">
                  <from>
                    <xdr:col>27</xdr:col>
                    <xdr:colOff>95250</xdr:colOff>
                    <xdr:row>44</xdr:row>
                    <xdr:rowOff>38100</xdr:rowOff>
                  </from>
                  <to>
                    <xdr:col>28</xdr:col>
                    <xdr:colOff>1123950</xdr:colOff>
                    <xdr:row>45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6874-20F7-411E-B156-2681C6CF1313}">
  <sheetPr codeName="Sheet2"/>
  <dimension ref="A1:J32"/>
  <sheetViews>
    <sheetView showRowColHeaders="0" topLeftCell="A4" zoomScale="115" zoomScaleNormal="115" workbookViewId="0">
      <selection activeCell="D11" sqref="D11:I11"/>
    </sheetView>
  </sheetViews>
  <sheetFormatPr defaultColWidth="0" defaultRowHeight="0" customHeight="1" zeroHeight="1" x14ac:dyDescent="0.2"/>
  <cols>
    <col min="1" max="1" width="3.7109375" style="40" customWidth="1"/>
    <col min="2" max="2" width="8.7109375" style="160" customWidth="1"/>
    <col min="3" max="3" width="12.28515625" style="160" customWidth="1"/>
    <col min="4" max="9" width="8.7109375" style="160" customWidth="1"/>
    <col min="10" max="10" width="3.7109375" style="40" customWidth="1"/>
    <col min="11" max="16384" width="8.7109375" style="160" hidden="1"/>
  </cols>
  <sheetData>
    <row r="1" spans="2:9" s="40" customFormat="1" ht="13.9" customHeight="1" x14ac:dyDescent="0.2"/>
    <row r="2" spans="2:9" s="40" customFormat="1" ht="28.9" customHeight="1" x14ac:dyDescent="0.2">
      <c r="B2" s="326" t="s">
        <v>0</v>
      </c>
      <c r="C2" s="326"/>
      <c r="D2" s="326"/>
      <c r="E2" s="326"/>
      <c r="F2" s="326"/>
      <c r="G2" s="326"/>
    </row>
    <row r="3" spans="2:9" s="40" customFormat="1" ht="43.9" customHeight="1" x14ac:dyDescent="0.2">
      <c r="B3" s="331" t="s">
        <v>1</v>
      </c>
      <c r="C3" s="331"/>
      <c r="D3" s="331"/>
      <c r="E3" s="331"/>
      <c r="F3" s="331"/>
      <c r="G3" s="331"/>
      <c r="H3" s="331"/>
      <c r="I3" s="331"/>
    </row>
    <row r="4" spans="2:9" s="40" customFormat="1" ht="42.75" customHeight="1" x14ac:dyDescent="0.2">
      <c r="B4" s="59"/>
      <c r="C4" s="59"/>
      <c r="D4" s="59"/>
      <c r="E4" s="59"/>
      <c r="F4" s="59"/>
      <c r="G4" s="59"/>
    </row>
    <row r="5" spans="2:9" s="40" customFormat="1" ht="30" x14ac:dyDescent="0.2">
      <c r="B5" s="156" t="s">
        <v>2</v>
      </c>
      <c r="C5" s="157" t="s">
        <v>3</v>
      </c>
      <c r="D5" s="327" t="s">
        <v>4</v>
      </c>
      <c r="E5" s="328"/>
      <c r="F5" s="328"/>
      <c r="G5" s="328"/>
      <c r="H5" s="328"/>
      <c r="I5" s="329"/>
    </row>
    <row r="6" spans="2:9" s="40" customFormat="1" ht="14.25" x14ac:dyDescent="0.2">
      <c r="B6" s="159" t="s">
        <v>5</v>
      </c>
      <c r="C6" s="159"/>
      <c r="D6" s="323"/>
      <c r="E6" s="324"/>
      <c r="F6" s="324"/>
      <c r="G6" s="324"/>
      <c r="H6" s="324"/>
      <c r="I6" s="325"/>
    </row>
    <row r="7" spans="2:9" s="40" customFormat="1" ht="14.25" x14ac:dyDescent="0.2">
      <c r="B7" s="159" t="s">
        <v>6</v>
      </c>
      <c r="C7" s="159"/>
      <c r="D7" s="323"/>
      <c r="E7" s="324"/>
      <c r="F7" s="324"/>
      <c r="G7" s="324"/>
      <c r="H7" s="324"/>
      <c r="I7" s="325"/>
    </row>
    <row r="8" spans="2:9" s="40" customFormat="1" ht="14.25" x14ac:dyDescent="0.2">
      <c r="B8" s="159" t="s">
        <v>7</v>
      </c>
      <c r="C8" s="159"/>
      <c r="D8" s="323"/>
      <c r="E8" s="324"/>
      <c r="F8" s="324"/>
      <c r="G8" s="324"/>
      <c r="H8" s="324"/>
      <c r="I8" s="325"/>
    </row>
    <row r="9" spans="2:9" s="40" customFormat="1" ht="129.75" customHeight="1" x14ac:dyDescent="0.2">
      <c r="B9" s="159" t="s">
        <v>8</v>
      </c>
      <c r="C9" s="161">
        <v>44445</v>
      </c>
      <c r="D9" s="330" t="s">
        <v>9</v>
      </c>
      <c r="E9" s="324"/>
      <c r="F9" s="324"/>
      <c r="G9" s="324"/>
      <c r="H9" s="324"/>
      <c r="I9" s="325"/>
    </row>
    <row r="10" spans="2:9" s="40" customFormat="1" ht="43.5" customHeight="1" x14ac:dyDescent="0.2">
      <c r="B10" s="159" t="s">
        <v>10</v>
      </c>
      <c r="C10" s="161">
        <v>44477</v>
      </c>
      <c r="D10" s="330" t="s">
        <v>11</v>
      </c>
      <c r="E10" s="324"/>
      <c r="F10" s="324"/>
      <c r="G10" s="324"/>
      <c r="H10" s="324"/>
      <c r="I10" s="325"/>
    </row>
    <row r="11" spans="2:9" s="40" customFormat="1" ht="38.25" customHeight="1" x14ac:dyDescent="0.2">
      <c r="B11" s="159" t="s">
        <v>12</v>
      </c>
      <c r="C11" s="161">
        <v>44482</v>
      </c>
      <c r="D11" s="330" t="s">
        <v>13</v>
      </c>
      <c r="E11" s="324"/>
      <c r="F11" s="324"/>
      <c r="G11" s="324"/>
      <c r="H11" s="324"/>
      <c r="I11" s="325"/>
    </row>
    <row r="12" spans="2:9" s="40" customFormat="1" ht="14.25" x14ac:dyDescent="0.2">
      <c r="B12" s="159" t="s">
        <v>14</v>
      </c>
      <c r="C12" s="161">
        <v>44595</v>
      </c>
      <c r="D12" s="323" t="s">
        <v>15</v>
      </c>
      <c r="E12" s="324"/>
      <c r="F12" s="324"/>
      <c r="G12" s="324"/>
      <c r="H12" s="324"/>
      <c r="I12" s="325"/>
    </row>
    <row r="13" spans="2:9" s="40" customFormat="1" ht="14.25" x14ac:dyDescent="0.2">
      <c r="B13" s="158" t="s">
        <v>206</v>
      </c>
      <c r="C13" s="161">
        <v>44942</v>
      </c>
      <c r="D13" s="323" t="s">
        <v>203</v>
      </c>
      <c r="E13" s="324"/>
      <c r="F13" s="324"/>
      <c r="G13" s="324"/>
      <c r="H13" s="324"/>
      <c r="I13" s="325"/>
    </row>
    <row r="14" spans="2:9" s="40" customFormat="1" ht="14.25" x14ac:dyDescent="0.2">
      <c r="B14" s="158"/>
      <c r="C14" s="159"/>
      <c r="D14" s="323" t="s">
        <v>204</v>
      </c>
      <c r="E14" s="324"/>
      <c r="F14" s="324"/>
      <c r="G14" s="324"/>
      <c r="H14" s="324"/>
      <c r="I14" s="325"/>
    </row>
    <row r="15" spans="2:9" s="40" customFormat="1" ht="14.25" x14ac:dyDescent="0.2">
      <c r="B15" s="158"/>
      <c r="C15" s="159"/>
      <c r="D15" s="323" t="s">
        <v>205</v>
      </c>
      <c r="E15" s="324"/>
      <c r="F15" s="324"/>
      <c r="G15" s="324"/>
      <c r="H15" s="324"/>
      <c r="I15" s="325"/>
    </row>
    <row r="16" spans="2:9" s="40" customFormat="1" ht="14.25" x14ac:dyDescent="0.2">
      <c r="B16" s="158"/>
      <c r="C16" s="159"/>
      <c r="D16" s="323"/>
      <c r="E16" s="324"/>
      <c r="F16" s="324"/>
      <c r="G16" s="324"/>
      <c r="H16" s="324"/>
      <c r="I16" s="325"/>
    </row>
    <row r="17" spans="2:9" s="40" customFormat="1" ht="14.25" x14ac:dyDescent="0.2">
      <c r="B17" s="158"/>
      <c r="C17" s="159"/>
      <c r="D17" s="323"/>
      <c r="E17" s="324"/>
      <c r="F17" s="324"/>
      <c r="G17" s="324"/>
      <c r="H17" s="324"/>
      <c r="I17" s="325"/>
    </row>
    <row r="18" spans="2:9" s="40" customFormat="1" ht="14.25" x14ac:dyDescent="0.2">
      <c r="B18" s="158"/>
      <c r="C18" s="159"/>
      <c r="D18" s="323"/>
      <c r="E18" s="324"/>
      <c r="F18" s="324"/>
      <c r="G18" s="324"/>
      <c r="H18" s="324"/>
      <c r="I18" s="325"/>
    </row>
    <row r="19" spans="2:9" s="40" customFormat="1" ht="14.25" x14ac:dyDescent="0.2">
      <c r="B19" s="158"/>
      <c r="C19" s="159"/>
      <c r="D19" s="323"/>
      <c r="E19" s="324"/>
      <c r="F19" s="324"/>
      <c r="G19" s="324"/>
      <c r="H19" s="324"/>
      <c r="I19" s="325"/>
    </row>
    <row r="20" spans="2:9" s="40" customFormat="1" ht="14.25" x14ac:dyDescent="0.2">
      <c r="B20" s="158"/>
      <c r="C20" s="159"/>
      <c r="D20" s="323"/>
      <c r="E20" s="324"/>
      <c r="F20" s="324"/>
      <c r="G20" s="324"/>
      <c r="H20" s="324"/>
      <c r="I20" s="325"/>
    </row>
    <row r="21" spans="2:9" s="40" customFormat="1" ht="14.25" x14ac:dyDescent="0.2">
      <c r="B21" s="158"/>
      <c r="C21" s="159"/>
      <c r="D21" s="323"/>
      <c r="E21" s="324"/>
      <c r="F21" s="324"/>
      <c r="G21" s="324"/>
      <c r="H21" s="324"/>
      <c r="I21" s="325"/>
    </row>
    <row r="22" spans="2:9" s="40" customFormat="1" ht="14.25" x14ac:dyDescent="0.2">
      <c r="B22" s="158"/>
      <c r="C22" s="159"/>
      <c r="D22" s="323"/>
      <c r="E22" s="324"/>
      <c r="F22" s="324"/>
      <c r="G22" s="324"/>
      <c r="H22" s="324"/>
      <c r="I22" s="325"/>
    </row>
    <row r="23" spans="2:9" s="40" customFormat="1" ht="14.25" x14ac:dyDescent="0.2">
      <c r="B23" s="158"/>
      <c r="C23" s="159"/>
      <c r="D23" s="323"/>
      <c r="E23" s="324"/>
      <c r="F23" s="324"/>
      <c r="G23" s="324"/>
      <c r="H23" s="324"/>
      <c r="I23" s="325"/>
    </row>
    <row r="24" spans="2:9" s="40" customFormat="1" ht="14.25" x14ac:dyDescent="0.2"/>
    <row r="25" spans="2:9" s="40" customFormat="1" ht="14.25" x14ac:dyDescent="0.2"/>
    <row r="26" spans="2:9" s="40" customFormat="1" ht="14.25" hidden="1" x14ac:dyDescent="0.2"/>
    <row r="27" spans="2:9" s="40" customFormat="1" ht="14.25" hidden="1" x14ac:dyDescent="0.2"/>
    <row r="28" spans="2:9" s="40" customFormat="1" ht="14.25" hidden="1" x14ac:dyDescent="0.2"/>
    <row r="29" spans="2:9" s="40" customFormat="1" ht="14.25" hidden="1" x14ac:dyDescent="0.2"/>
    <row r="30" spans="2:9" s="40" customFormat="1" ht="14.25" hidden="1" x14ac:dyDescent="0.2"/>
    <row r="31" spans="2:9" s="40" customFormat="1" ht="14.25" hidden="1" x14ac:dyDescent="0.2"/>
    <row r="32" spans="2:9" s="40" customFormat="1" ht="14.25" hidden="1" x14ac:dyDescent="0.2"/>
  </sheetData>
  <mergeCells count="21">
    <mergeCell ref="D15:I15"/>
    <mergeCell ref="B2:G2"/>
    <mergeCell ref="D5:I5"/>
    <mergeCell ref="D6:I6"/>
    <mergeCell ref="D7:I7"/>
    <mergeCell ref="D8:I8"/>
    <mergeCell ref="D9:I9"/>
    <mergeCell ref="D10:I10"/>
    <mergeCell ref="D11:I11"/>
    <mergeCell ref="D12:I12"/>
    <mergeCell ref="D13:I13"/>
    <mergeCell ref="D14:I14"/>
    <mergeCell ref="B3:I3"/>
    <mergeCell ref="D22:I22"/>
    <mergeCell ref="D23:I23"/>
    <mergeCell ref="D16:I16"/>
    <mergeCell ref="D17:I17"/>
    <mergeCell ref="D18:I18"/>
    <mergeCell ref="D19:I19"/>
    <mergeCell ref="D20:I20"/>
    <mergeCell ref="D21:I21"/>
  </mergeCells>
  <phoneticPr fontId="2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148"/>
  <sheetViews>
    <sheetView topLeftCell="BO1" zoomScale="96" zoomScaleNormal="96" workbookViewId="0">
      <selection activeCell="CF7" sqref="CF7:CH7"/>
    </sheetView>
  </sheetViews>
  <sheetFormatPr defaultColWidth="0" defaultRowHeight="15" zeroHeight="1" x14ac:dyDescent="0.25"/>
  <cols>
    <col min="1" max="1" width="1.5703125" customWidth="1"/>
    <col min="2" max="2" width="3.7109375" bestFit="1" customWidth="1"/>
    <col min="3" max="3" width="5" bestFit="1" customWidth="1"/>
    <col min="4" max="4" width="49.28515625" bestFit="1" customWidth="1"/>
    <col min="5" max="5" width="16.42578125" bestFit="1" customWidth="1"/>
    <col min="6" max="6" width="12.28515625" bestFit="1" customWidth="1"/>
    <col min="7" max="9" width="15.28515625" style="57" bestFit="1" customWidth="1"/>
    <col min="10" max="10" width="26.28515625" customWidth="1"/>
    <col min="11" max="11" width="10.7109375" bestFit="1" customWidth="1"/>
    <col min="12" max="12" width="11.5703125" customWidth="1"/>
    <col min="13" max="13" width="11.42578125" customWidth="1"/>
    <col min="14" max="14" width="10.7109375" customWidth="1"/>
    <col min="15" max="15" width="9.28515625" customWidth="1"/>
    <col min="16" max="16" width="1.28515625" style="8" customWidth="1"/>
    <col min="17" max="17" width="16.28515625" bestFit="1" customWidth="1"/>
    <col min="18" max="18" width="9.28515625" customWidth="1"/>
    <col min="19" max="19" width="1.42578125" style="8" customWidth="1"/>
    <col min="20" max="21" width="9.28515625" customWidth="1"/>
    <col min="22" max="22" width="1.42578125" style="8" customWidth="1"/>
    <col min="23" max="24" width="9.28515625" customWidth="1"/>
    <col min="25" max="25" width="1.5703125" style="8" customWidth="1"/>
    <col min="26" max="27" width="9.28515625" customWidth="1"/>
    <col min="28" max="28" width="1.28515625" style="8" customWidth="1"/>
    <col min="29" max="30" width="9.28515625" customWidth="1"/>
    <col min="31" max="31" width="10.42578125" style="8" customWidth="1"/>
    <col min="32" max="35" width="9.28515625" customWidth="1"/>
    <col min="36" max="36" width="1.28515625" style="8" customWidth="1"/>
    <col min="37" max="37" width="16.7109375" customWidth="1"/>
    <col min="38" max="38" width="13.5703125" customWidth="1"/>
    <col min="39" max="39" width="1.28515625" style="8" customWidth="1"/>
    <col min="40" max="40" width="13.5703125" customWidth="1"/>
    <col min="41" max="41" width="15.28515625" customWidth="1"/>
    <col min="42" max="44" width="11.7109375" customWidth="1"/>
    <col min="45" max="46" width="15.7109375" customWidth="1"/>
    <col min="47" max="48" width="11" customWidth="1"/>
    <col min="49" max="49" width="9.42578125" bestFit="1" customWidth="1"/>
    <col min="50" max="50" width="9.28515625" style="193" customWidth="1"/>
    <col min="51" max="51" width="9.28515625" style="8" customWidth="1"/>
    <col min="52" max="52" width="9.28515625" style="193" customWidth="1"/>
    <col min="53" max="53" width="9.28515625" style="8" customWidth="1"/>
    <col min="54" max="54" width="11.7109375" bestFit="1" customWidth="1"/>
    <col min="55" max="55" width="17.28515625" style="26" customWidth="1"/>
    <col min="56" max="59" width="17.5703125" customWidth="1"/>
    <col min="60" max="60" width="17.5703125" style="8" customWidth="1"/>
    <col min="61" max="62" width="17.5703125" customWidth="1"/>
    <col min="63" max="64" width="16.28515625" bestFit="1" customWidth="1"/>
    <col min="65" max="67" width="9.28515625" style="8" customWidth="1"/>
    <col min="68" max="87" width="9.28515625" customWidth="1"/>
    <col min="88" max="88" width="9.28515625" style="8" customWidth="1"/>
    <col min="89" max="90" width="9.28515625" customWidth="1"/>
    <col min="91" max="93" width="9.28515625" style="8" customWidth="1"/>
    <col min="94" max="16384" width="9.28515625" hidden="1"/>
  </cols>
  <sheetData>
    <row r="1" spans="2:93" ht="43.5" customHeight="1" thickBot="1" x14ac:dyDescent="0.3">
      <c r="D1" s="112" t="str">
        <f>'Front sheet'!$F$5&amp;"-"&amp;'Front sheet'!F6&amp; " starting "&amp;TEXT('Front sheet'!O6,"dd/mm/yy") &amp; IF(AND('Front sheet'!$P$7= "days",'Front sheet'!$T$5="No")," excluding weekends","")</f>
        <v>Lewis Hamilton Race Positions-Mercedes starting 17/03/19</v>
      </c>
      <c r="E1" s="113" t="str">
        <f>'Front sheet'!$F$5&amp;"-"&amp;'Front sheet'!F6&amp;" Moving range, starting "&amp;TEXT('Front sheet'!O6,"dd/mm/yy")</f>
        <v>Lewis Hamilton Race Positions-Mercedes Moving range, starting 17/03/19</v>
      </c>
      <c r="G1" s="349" t="s">
        <v>116</v>
      </c>
      <c r="H1" s="350"/>
      <c r="I1" s="350"/>
      <c r="J1" s="350"/>
      <c r="K1" s="350"/>
      <c r="L1" s="350" t="str">
        <f ca="1">IF(ISERROR(VLOOKUP(100,$G$8:$K$120,9,0)),"",VLOOKUP(100,$G$8:$K$120,9,0))</f>
        <v/>
      </c>
      <c r="M1" s="350"/>
      <c r="N1" s="350"/>
      <c r="O1" s="351"/>
      <c r="Q1" s="22" t="s">
        <v>117</v>
      </c>
      <c r="R1" s="24"/>
      <c r="T1" s="22" t="s">
        <v>118</v>
      </c>
      <c r="U1" s="24"/>
      <c r="V1" s="188"/>
      <c r="W1" s="22" t="s">
        <v>119</v>
      </c>
      <c r="X1" s="24"/>
      <c r="Y1" s="188"/>
      <c r="Z1" s="22" t="s">
        <v>120</v>
      </c>
      <c r="AA1" s="24"/>
      <c r="AB1" s="188"/>
      <c r="AC1" s="22" t="s">
        <v>121</v>
      </c>
      <c r="AD1" s="24"/>
      <c r="AE1" s="188"/>
      <c r="AF1" s="22"/>
      <c r="AG1" s="24"/>
      <c r="AH1" s="22"/>
      <c r="AI1" s="24"/>
      <c r="AK1" s="22" t="s">
        <v>122</v>
      </c>
      <c r="AL1" s="24"/>
      <c r="AN1" s="192" t="s">
        <v>123</v>
      </c>
      <c r="AO1" s="165"/>
      <c r="AP1" s="8"/>
      <c r="AQ1" s="8"/>
      <c r="AR1" s="8"/>
      <c r="AS1" s="8"/>
      <c r="AT1" s="8"/>
      <c r="AU1" s="8"/>
      <c r="AV1" s="8"/>
      <c r="AW1" s="193"/>
      <c r="BB1" s="8" t="str">
        <f>IF('Front sheet'!$T$7="","","Baseline calculated on first " &amp;'Front sheet'!$T$7&amp; " values")</f>
        <v/>
      </c>
      <c r="BC1" s="193"/>
      <c r="BD1" s="8"/>
      <c r="BE1" s="8"/>
      <c r="BF1" s="8"/>
      <c r="BG1" s="8"/>
      <c r="BI1" s="8"/>
      <c r="BJ1" s="8"/>
      <c r="BK1" s="8"/>
      <c r="BL1" s="8"/>
      <c r="BM1" s="8" t="s">
        <v>70</v>
      </c>
      <c r="BP1" s="8"/>
      <c r="BQ1" s="8"/>
      <c r="BR1" s="8"/>
      <c r="BS1" s="8"/>
      <c r="BT1" s="8"/>
      <c r="BU1" s="8"/>
      <c r="BV1" s="8"/>
      <c r="BW1" s="8"/>
      <c r="BX1" s="8"/>
      <c r="BY1" s="8"/>
      <c r="BZ1" s="8"/>
      <c r="CA1" s="8"/>
      <c r="CB1" s="8"/>
      <c r="CC1" s="8"/>
      <c r="CD1" s="8"/>
      <c r="CE1" s="8"/>
      <c r="CF1" s="8"/>
      <c r="CG1" s="8"/>
      <c r="CH1" s="8"/>
      <c r="CI1" s="8"/>
      <c r="CK1" s="8"/>
      <c r="CL1" s="8"/>
    </row>
    <row r="2" spans="2:93" ht="38.25" customHeight="1" thickBot="1" x14ac:dyDescent="0.3">
      <c r="D2" s="114" t="str">
        <f>'Front sheet'!F7</f>
        <v>Race position</v>
      </c>
      <c r="E2" s="115" t="str">
        <f>'Front sheet'!P7</f>
        <v>2 Weeks</v>
      </c>
      <c r="F2" t="s">
        <v>124</v>
      </c>
      <c r="G2" s="342" t="str">
        <f ca="1">IF(Q4&lt;&gt;"",Q4,IF(T4&lt;&gt;"",T4,IF(Z4&lt;&gt;"",Z4,IF(AN4&lt;&gt;"",AN4,IF(AF5&lt;&gt;"",AF5,IF(AH5&lt;&gt;0,AH5,IF(AK4&lt;&gt;"",AK4,"")))))))</f>
        <v xml:space="preserve">Points which fall outside the grey dotted lines (process limits) are unusual and should be investigated. They represent a system which may be out of control. There are 2 data points which are above the line. </v>
      </c>
      <c r="H2" s="343"/>
      <c r="I2" s="343"/>
      <c r="J2" s="343"/>
      <c r="K2" s="343"/>
      <c r="L2" s="343"/>
      <c r="M2" s="343"/>
      <c r="N2" s="343"/>
      <c r="O2" s="344"/>
      <c r="Q2" s="3" t="s">
        <v>125</v>
      </c>
      <c r="R2" s="4">
        <f ca="1">MAX(Q9:Q128)</f>
        <v>2</v>
      </c>
      <c r="T2" s="3">
        <f ca="1">IF(SUM(U9:U128)&gt;0,"Yes",0)</f>
        <v>0</v>
      </c>
      <c r="U2" s="4"/>
      <c r="V2" s="187"/>
      <c r="W2" s="3" t="str">
        <f ca="1">IF(SUM(X9:X128)&gt;0,"Yes",0)</f>
        <v>Yes</v>
      </c>
      <c r="X2" s="4"/>
      <c r="Y2" s="187"/>
      <c r="Z2" s="3">
        <f>IF(SUM(AA9:AA128)&gt;0,"Yes",0)</f>
        <v>0</v>
      </c>
      <c r="AA2" s="4"/>
      <c r="AB2" s="187"/>
      <c r="AC2" s="3">
        <f>IF(SUM(AD9:AD128)&gt;0,"Yes",0)</f>
        <v>0</v>
      </c>
      <c r="AD2" s="4"/>
      <c r="AE2" s="187"/>
      <c r="AF2" s="3"/>
      <c r="AG2" s="4"/>
      <c r="AH2" s="3"/>
      <c r="AI2" s="4"/>
      <c r="AK2" s="3" t="s">
        <v>125</v>
      </c>
      <c r="AL2" s="4">
        <f ca="1">IF(ISERROR(MAX(AK9:AK128)),"",MAX(AK9:AK128))</f>
        <v>3</v>
      </c>
      <c r="AN2" s="194" t="s">
        <v>126</v>
      </c>
      <c r="AO2" s="166" t="str">
        <f ca="1">IF(ISERROR(SUM(OFFSET($AO$9,0,0,$E$3,1))),"",SUM(OFFSET($AO$9,0,0,$E$3,1)))</f>
        <v/>
      </c>
      <c r="AP2" s="8"/>
      <c r="AQ2" s="8"/>
      <c r="AR2" s="8"/>
      <c r="AS2" s="8"/>
      <c r="AT2" s="8"/>
      <c r="AU2" s="8"/>
      <c r="AV2" s="8"/>
      <c r="AW2" s="193"/>
      <c r="BB2" s="205">
        <f ca="1">BF2/8</f>
        <v>4.3975</v>
      </c>
      <c r="BC2" s="206"/>
      <c r="BD2" s="207">
        <f>'Front sheet'!X7</f>
        <v>30</v>
      </c>
      <c r="BE2" s="207">
        <f ca="1">MIN(OFFSET(H9,0,0,E3,3))</f>
        <v>-5.1800000000000006</v>
      </c>
      <c r="BF2" s="208">
        <f ca="1">BD2-BE2</f>
        <v>35.18</v>
      </c>
      <c r="BG2" s="8"/>
      <c r="BI2" s="8"/>
      <c r="BJ2" s="8"/>
      <c r="BK2" s="8"/>
      <c r="BL2" s="8"/>
      <c r="BM2" s="8" t="s">
        <v>79</v>
      </c>
      <c r="BP2" s="8"/>
      <c r="BQ2" s="8"/>
      <c r="BR2" s="8"/>
      <c r="BS2" s="8"/>
      <c r="BT2" s="8"/>
      <c r="BU2" s="8"/>
      <c r="BV2" s="8"/>
      <c r="BW2" s="8"/>
      <c r="BX2" s="8"/>
      <c r="BY2" s="8"/>
      <c r="BZ2" s="8"/>
      <c r="CA2" s="8"/>
      <c r="CB2" s="8"/>
      <c r="CC2" s="8"/>
      <c r="CD2" s="8"/>
      <c r="CE2" s="8"/>
      <c r="CF2" s="8"/>
      <c r="CG2" s="8"/>
      <c r="CH2" s="8"/>
      <c r="CI2" s="8"/>
      <c r="CK2" s="8"/>
      <c r="CL2" s="8"/>
    </row>
    <row r="3" spans="2:93" ht="38.25" customHeight="1" thickBot="1" x14ac:dyDescent="0.3">
      <c r="D3" s="114" t="s">
        <v>127</v>
      </c>
      <c r="E3" s="115">
        <f>MAX(B9:B120)</f>
        <v>50</v>
      </c>
      <c r="F3">
        <f>_xlfn.MAXIFS(C9:C120,$F$9:$F$120,1)</f>
        <v>50</v>
      </c>
      <c r="G3" s="340" t="str">
        <f ca="1">IF(AND(T4&lt;&gt;"",T4&lt;&gt;G2),T4,IF(AND(Z4&lt;&gt;"",Z4&lt;&gt;G2),Z4,IF(AND(AN4&lt;&gt;"",AN4&lt;&gt;G2),AN4,IF(AND(AF5&lt;&gt;"",AF5&lt;&gt;G2),AF5,IF(AND(AH5&lt;&gt;"",AH5&lt;&gt;G2),AH5,IF(AND(AK4&lt;&gt;"",AK4&lt;&gt;G2),AK4,""))))))</f>
        <v>When more than 7 sequential points fall above or below the mean that is unusual and may indicate a sigificant change in process. This process is not in control. There is a run of points below the mean.</v>
      </c>
      <c r="H3" s="352"/>
      <c r="I3" s="352"/>
      <c r="J3" s="352"/>
      <c r="K3" s="352"/>
      <c r="L3" s="352"/>
      <c r="M3" s="352"/>
      <c r="N3" s="352"/>
      <c r="O3" s="341"/>
      <c r="Q3" s="3" t="s">
        <v>128</v>
      </c>
      <c r="R3" s="4">
        <f ca="1">MAX(R9:R128)</f>
        <v>0</v>
      </c>
      <c r="T3" s="3"/>
      <c r="U3" s="4"/>
      <c r="V3" s="187"/>
      <c r="W3" s="3"/>
      <c r="X3" s="4"/>
      <c r="Y3" s="187"/>
      <c r="Z3" s="3"/>
      <c r="AA3" s="4"/>
      <c r="AB3" s="187"/>
      <c r="AC3" s="3"/>
      <c r="AD3" s="4"/>
      <c r="AE3" s="187"/>
      <c r="AF3" s="3"/>
      <c r="AG3" s="4">
        <f ca="1">MAX(AG9:AG128)</f>
        <v>0</v>
      </c>
      <c r="AH3" s="3"/>
      <c r="AI3" s="4">
        <f ca="1">MAX(AI9:AI128)</f>
        <v>0</v>
      </c>
      <c r="AK3" s="3"/>
      <c r="AL3" s="4"/>
      <c r="AN3" s="195" t="s">
        <v>129</v>
      </c>
      <c r="AO3" s="196" t="e">
        <f ca="1">AO2/E3</f>
        <v>#VALUE!</v>
      </c>
      <c r="AP3" s="8"/>
      <c r="AQ3" s="8"/>
      <c r="AR3" s="8"/>
      <c r="AS3" s="8"/>
      <c r="AT3" s="8"/>
      <c r="AU3" s="8"/>
      <c r="AV3" s="8"/>
      <c r="AW3" s="193"/>
      <c r="BB3" s="209">
        <f ca="1">SUM((BA9:BA120))</f>
        <v>18</v>
      </c>
      <c r="BC3" s="193"/>
      <c r="BD3" s="8"/>
      <c r="BE3" s="8"/>
      <c r="BF3" s="8"/>
      <c r="BG3" s="8"/>
      <c r="BI3" s="8"/>
      <c r="BJ3" s="8"/>
      <c r="BK3" s="8"/>
      <c r="BL3" s="8"/>
      <c r="BP3" s="8"/>
      <c r="BQ3" s="8"/>
      <c r="BR3" s="8"/>
      <c r="BS3" s="8"/>
      <c r="BT3" s="8"/>
      <c r="BU3" s="8"/>
      <c r="BV3" s="8"/>
      <c r="BW3" s="8"/>
      <c r="BX3" s="8"/>
      <c r="BY3" s="8"/>
      <c r="BZ3" s="8"/>
      <c r="CA3" s="8"/>
      <c r="CB3" s="8"/>
      <c r="CC3" s="8"/>
      <c r="CD3" s="8"/>
      <c r="CE3" s="8"/>
      <c r="CF3" s="8"/>
      <c r="CG3" s="8"/>
      <c r="CH3" s="8"/>
      <c r="CI3" s="8"/>
      <c r="CK3" s="8"/>
      <c r="CL3" s="8"/>
    </row>
    <row r="4" spans="2:93" ht="38.25" customHeight="1" thickBot="1" x14ac:dyDescent="0.3">
      <c r="D4" s="1" t="s">
        <v>130</v>
      </c>
      <c r="E4" s="1">
        <f>IF(BI6=0,0,BI5)</f>
        <v>0</v>
      </c>
      <c r="F4">
        <f>_xlfn.MAXIFS(C9:C120,$F$9:$F$120,2)-F3</f>
        <v>-50</v>
      </c>
      <c r="G4" s="353" t="e">
        <f ca="1">IF(AND(Z4&lt;&gt;"",Z4&lt;&gt;G2,Z4&lt;&gt;G3),Z4,IF(AND(AN4&lt;&gt;"",AN4&lt;&gt;G2,AN4&lt;&gt;G3),AN4,IF(AND(AF5&lt;&gt;"",AF5&lt;&gt;G2,AF5&lt;&gt;G3),AF5,IF(AND(AH5&lt;&gt;"",AH5&lt;&gt;G2,AH5&lt;&gt;G3),AH5,IF(AND(AK4&lt;&gt;"",AK4&lt;&gt;G2,AK4&lt;&gt;G3),AK4,"")))))</f>
        <v>#VALUE!</v>
      </c>
      <c r="H4" s="354"/>
      <c r="I4" s="354"/>
      <c r="J4" s="354"/>
      <c r="K4" s="354"/>
      <c r="L4" s="354"/>
      <c r="M4" s="354"/>
      <c r="N4" s="354"/>
      <c r="O4" s="355"/>
      <c r="Q4" s="342" t="str">
        <f ca="1">IF($R$3+$R$2&gt;0,"Points which fall outside the grey dotted lines (process limits) are unusual and should be investigated. They represent a system which may be out of control.","")&amp;IF(R2=0,"",IF(R2=1," There is "," There are ")&amp;R2&amp;IF(R2=1," data point which is above the line. "," data points which are above the line. "))&amp;Q5</f>
        <v xml:space="preserve">Points which fall outside the grey dotted lines (process limits) are unusual and should be investigated. They represent a system which may be out of control. There are 2 data points which are above the line. </v>
      </c>
      <c r="R4" s="344"/>
      <c r="T4" s="185" t="str">
        <f ca="1">IF(OR(T2="Yes",W2="Yes"),"When more than 7 sequential points fall above or below the mean that is unusual and may indicate a sigificant change in process. This process is not in control. There is a run of points " &amp; IF(AND(T2="Yes",W2="Yes")," above and below",IF(T2= "Yes", " above", "below"))&amp; " the mean.","")</f>
        <v>When more than 7 sequential points fall above or below the mean that is unusual and may indicate a sigificant change in process. This process is not in control. There is a run of points below the mean.</v>
      </c>
      <c r="U4" s="186"/>
      <c r="V4" s="178"/>
      <c r="W4" s="3"/>
      <c r="X4" s="4"/>
      <c r="Y4" s="187"/>
      <c r="Z4" s="185" t="str">
        <f>IF(OR(Z2="Yes",AC2="Yes"),"When there is a run of 7 increasing or decreasing sequential points this may indicate a sigificant change in the process.  This process is not in control. In this data set there is a run of " &amp; IF(AND(Z2="Yes",AC2="Yes")," rising and falling ",IF(Z2= "Yes", "rising", "falling"))&amp; " points.","")</f>
        <v/>
      </c>
      <c r="AA4" s="186"/>
      <c r="AB4" s="7"/>
      <c r="AC4" s="3"/>
      <c r="AD4" s="4"/>
      <c r="AE4" s="187"/>
      <c r="AF4" s="3"/>
      <c r="AG4" s="4"/>
      <c r="AH4" s="3"/>
      <c r="AI4" s="4"/>
      <c r="AK4" s="340" t="str">
        <f ca="1">IF($AL$3+$AL$2&gt;0,"On the moving range chart points which fall above the moving range process limit - grey dotted line - are unusual and suggest that the system is out of control. This should be investigated."&amp;IF(AL2=0,"",IF(AL2=1," There is "," There are ")&amp;AL2&amp;IF(AL2=1," data point which is above the line. "," data points which are above the line. ")),"")</f>
        <v xml:space="preserve">On the moving range chart points which fall above the moving range process limit - grey dotted line - are unusual and suggest that the system is out of control. This should be investigated. There are 3 data points which are above the line. </v>
      </c>
      <c r="AL4" s="341"/>
      <c r="AN4" s="335" t="e">
        <f ca="1">IF(AO3&gt;0,"When more than 15 consecutive points lie within the mean +/- 1σ  this process is considered to be out of control.","")</f>
        <v>#VALUE!</v>
      </c>
      <c r="AO4" s="336"/>
      <c r="AP4" s="164"/>
      <c r="AQ4" s="164"/>
      <c r="AR4" s="164"/>
      <c r="AS4" s="164"/>
      <c r="AT4" s="164"/>
      <c r="AU4" s="8"/>
      <c r="AV4" s="8"/>
      <c r="AW4" s="193"/>
      <c r="BB4" s="210" t="s">
        <v>3</v>
      </c>
      <c r="BC4" s="211" t="s">
        <v>131</v>
      </c>
      <c r="BD4" s="211" t="s">
        <v>132</v>
      </c>
      <c r="BE4" s="211" t="s">
        <v>133</v>
      </c>
      <c r="BF4" s="211" t="s">
        <v>134</v>
      </c>
      <c r="BG4" s="212" t="s">
        <v>135</v>
      </c>
      <c r="BI4" s="225" t="s">
        <v>136</v>
      </c>
      <c r="BJ4" s="226" t="s">
        <v>136</v>
      </c>
      <c r="BK4" s="226" t="s">
        <v>136</v>
      </c>
      <c r="BL4" s="227" t="s">
        <v>136</v>
      </c>
      <c r="BP4" s="234" t="s">
        <v>137</v>
      </c>
      <c r="BQ4" s="8"/>
      <c r="BR4" s="8"/>
      <c r="BS4" s="8"/>
      <c r="BT4" s="8"/>
      <c r="BU4" s="8"/>
      <c r="BV4" s="8"/>
      <c r="BW4" s="8"/>
      <c r="BX4" s="8"/>
      <c r="BY4" s="8"/>
      <c r="BZ4" s="8"/>
      <c r="CA4" s="8"/>
      <c r="CB4" s="8"/>
      <c r="CC4" s="8"/>
      <c r="CD4" s="8"/>
      <c r="CE4" s="8"/>
      <c r="CF4" s="8"/>
      <c r="CG4" s="8"/>
      <c r="CH4" s="8"/>
      <c r="CI4" s="8"/>
      <c r="CK4" s="8"/>
      <c r="CL4" s="8"/>
    </row>
    <row r="5" spans="2:93" ht="38.25" customHeight="1" thickBot="1" x14ac:dyDescent="0.3">
      <c r="D5" s="1" t="s">
        <v>138</v>
      </c>
      <c r="E5" s="1">
        <f>IF(BJ6=0,0,BJ5)</f>
        <v>0</v>
      </c>
      <c r="F5">
        <f>_xlfn.MAXIFS(C9:C120,$F$9:$F$120,3)-F4-F3</f>
        <v>0</v>
      </c>
      <c r="G5" s="342" t="e">
        <f ca="1">IF(AND(AN4&lt;&gt;"",AN4&lt;&gt;G2,AN4&lt;&gt;G3),AN4,IF(AND(AF5&lt;&gt;"",AF5&lt;&gt;G2,AF5&lt;&gt;G3,AF5&lt;&gt;G4),AF5,IF(AND(AH5&lt;&gt;"",AH5&lt;&gt;G2,AH5&lt;&gt;G3,AH5&lt;&gt;G4),AH5,IF(AND(AK4&lt;&gt;"",AK4&lt;&gt;G2,AK4&lt;&gt;G3,AK4&lt;&gt;G4),AK4,""))))</f>
        <v>#VALUE!</v>
      </c>
      <c r="H5" s="343"/>
      <c r="I5" s="343"/>
      <c r="J5" s="343"/>
      <c r="K5" s="343"/>
      <c r="L5" s="343"/>
      <c r="M5" s="343"/>
      <c r="N5" s="343"/>
      <c r="O5" s="344"/>
      <c r="Q5" s="5" t="str">
        <f ca="1">IF(R3&gt;0,IF(R3=1," There is  "," There are ")&amp;R3&amp;" data point(s) below the line","")</f>
        <v/>
      </c>
      <c r="R5" s="183" t="s">
        <v>139</v>
      </c>
      <c r="T5" s="5" t="s">
        <v>140</v>
      </c>
      <c r="U5" s="262">
        <f>'Front sheet'!T3</f>
        <v>7</v>
      </c>
      <c r="V5" s="187"/>
      <c r="W5" s="5"/>
      <c r="X5" s="262">
        <f>'Front sheet'!T3</f>
        <v>7</v>
      </c>
      <c r="Y5" s="190"/>
      <c r="Z5" s="5" t="s">
        <v>141</v>
      </c>
      <c r="AA5" s="262">
        <f>'Front sheet'!T3</f>
        <v>7</v>
      </c>
      <c r="AB5" s="187"/>
      <c r="AC5" s="5"/>
      <c r="AD5" s="262">
        <f>'Front sheet'!T3</f>
        <v>7</v>
      </c>
      <c r="AE5" s="187"/>
      <c r="AF5" s="345"/>
      <c r="AG5" s="346"/>
      <c r="AH5" s="345"/>
      <c r="AI5" s="346"/>
      <c r="AK5" s="8"/>
      <c r="AL5" s="8" t="s">
        <v>142</v>
      </c>
      <c r="AN5" s="197" t="s">
        <v>143</v>
      </c>
      <c r="AO5" s="167"/>
      <c r="AP5" s="8"/>
      <c r="AQ5" s="8"/>
      <c r="AR5" s="8"/>
      <c r="AS5" s="8"/>
      <c r="AT5" s="8"/>
      <c r="AU5" s="8"/>
      <c r="AV5" s="8"/>
      <c r="AW5" s="193"/>
      <c r="BB5" s="213"/>
      <c r="BC5" s="214">
        <v>33</v>
      </c>
      <c r="BD5" s="215">
        <v>41</v>
      </c>
      <c r="BE5" s="215">
        <v>2</v>
      </c>
      <c r="BF5" s="215">
        <v>2</v>
      </c>
      <c r="BG5" s="216">
        <v>2</v>
      </c>
      <c r="BH5" s="34"/>
      <c r="BI5" s="213">
        <v>16</v>
      </c>
      <c r="BJ5" s="215">
        <v>2</v>
      </c>
      <c r="BK5" s="215">
        <v>2</v>
      </c>
      <c r="BL5" s="216">
        <v>2</v>
      </c>
      <c r="BP5" s="235" t="str">
        <f>'Front sheet'!F8</f>
        <v>Low is good</v>
      </c>
      <c r="BQ5" s="8"/>
      <c r="BR5" s="8"/>
      <c r="BS5" s="8"/>
      <c r="BT5" s="8"/>
      <c r="BU5" s="8"/>
      <c r="BV5" s="8"/>
      <c r="BW5" s="8"/>
      <c r="BX5" s="8"/>
      <c r="BY5" s="8"/>
      <c r="BZ5" s="8"/>
      <c r="CA5" s="8"/>
      <c r="CB5" s="8"/>
      <c r="CC5" s="8" t="s">
        <v>144</v>
      </c>
      <c r="CD5" s="8"/>
      <c r="CE5" s="8"/>
      <c r="CF5" s="8"/>
      <c r="CG5" s="233" t="s">
        <v>145</v>
      </c>
      <c r="CH5" s="8"/>
      <c r="CI5" s="8"/>
      <c r="CK5" s="8"/>
      <c r="CL5" s="8"/>
    </row>
    <row r="6" spans="2:93" ht="37.5" customHeight="1" thickBot="1" x14ac:dyDescent="0.4">
      <c r="D6" s="1" t="s">
        <v>146</v>
      </c>
      <c r="E6" s="1">
        <f>IF(BK6=0,0,BK5)</f>
        <v>0</v>
      </c>
      <c r="F6">
        <f>_xlfn.MAXIFS(C9:C120,$F$9:$F$120,4)-F5-F4-F3</f>
        <v>0</v>
      </c>
      <c r="G6" s="337" t="e">
        <f ca="1">IF(AND(AN4&lt;&gt;"",AN4&lt;&gt;G2,AN4&lt;&gt;G3,AN4&lt;&gt;G5),AN4,IF(AND(AF5&lt;&gt;"",AF5&lt;&gt;G2,AF5&lt;&gt;G3,AF5&lt;&gt;G4,AF5&lt;&gt;G5),AF5,IF(AND(AH5&lt;&gt;"",AH5&lt;&gt;G2,AH5&lt;&gt;G3,AH5&lt;&gt;G4,AH5&lt;&gt;G5),AH5,IF(AND(AK4&lt;&gt;"",AK4&lt;&gt;G2,AK4&lt;&gt;G3,AK4&lt;&gt;G4,AK4&lt;&gt;G5),AK4,""))))</f>
        <v>#VALUE!</v>
      </c>
      <c r="H6" s="338"/>
      <c r="I6" s="338"/>
      <c r="J6" s="338"/>
      <c r="K6" s="338"/>
      <c r="L6" s="338"/>
      <c r="M6" s="338"/>
      <c r="N6" s="338"/>
      <c r="O6" s="339"/>
      <c r="Q6" s="8"/>
      <c r="R6" s="191"/>
      <c r="T6" s="8"/>
      <c r="U6" s="8"/>
      <c r="W6" s="8"/>
      <c r="X6" s="8"/>
      <c r="Z6" s="8"/>
      <c r="AA6" s="8"/>
      <c r="AC6" s="8"/>
      <c r="AD6" s="8"/>
      <c r="AF6" s="8"/>
      <c r="AG6" s="8" t="s">
        <v>147</v>
      </c>
      <c r="AH6" s="8"/>
      <c r="AI6" t="s">
        <v>147</v>
      </c>
      <c r="AK6" s="8"/>
      <c r="AL6" s="8"/>
      <c r="AN6" s="8"/>
      <c r="AO6" s="8"/>
      <c r="AP6" s="8"/>
      <c r="AQ6" s="8"/>
      <c r="AR6" s="8"/>
      <c r="AS6" s="8"/>
      <c r="AT6" s="8"/>
      <c r="AU6" s="8"/>
      <c r="AV6" s="8"/>
      <c r="AW6" s="8"/>
      <c r="BB6" s="217" t="s">
        <v>148</v>
      </c>
      <c r="BC6" s="29" t="str">
        <f>'Front sheet'!AD26</f>
        <v>Lewis had covid</v>
      </c>
      <c r="BD6" s="28" t="str">
        <f>'Front sheet'!AD28</f>
        <v>Crashed car</v>
      </c>
      <c r="BE6" s="28">
        <f>'Front sheet'!$AD$30</f>
        <v>0</v>
      </c>
      <c r="BF6" s="28">
        <f>'Front sheet'!$AD$32</f>
        <v>0</v>
      </c>
      <c r="BG6" s="218">
        <f>'Front sheet'!$AD$34</f>
        <v>0</v>
      </c>
      <c r="BH6" s="184"/>
      <c r="BI6" s="217">
        <f>'Front sheet'!AD39</f>
        <v>0</v>
      </c>
      <c r="BJ6" s="28">
        <f>'Front sheet'!AD41</f>
        <v>0</v>
      </c>
      <c r="BK6" s="28">
        <f>'Front sheet'!AD43</f>
        <v>0</v>
      </c>
      <c r="BL6" s="218">
        <f>'Front sheet'!AD45</f>
        <v>0</v>
      </c>
      <c r="BP6" s="236">
        <f>VLOOKUP(BP5,'Front sheet'!$BG$5:$BH$7,2,0)</f>
        <v>2</v>
      </c>
      <c r="BQ6" s="237"/>
      <c r="BR6" s="237"/>
      <c r="BS6" s="237"/>
      <c r="BT6" s="237"/>
      <c r="BU6" s="237"/>
      <c r="BV6" s="237"/>
      <c r="BW6" s="237"/>
      <c r="BX6" s="237"/>
      <c r="BY6" s="237"/>
      <c r="BZ6" s="237"/>
      <c r="CA6" s="237"/>
      <c r="CB6" s="237"/>
      <c r="CC6" s="237"/>
      <c r="CD6" s="237"/>
      <c r="CE6" s="237"/>
      <c r="CF6" s="237" t="str">
        <f ca="1">IF('Front sheet'!O3="","",IF(AND('Front sheet'!O3&lt;OFFSET('Work sheet 1'!H8,$E$3,0),'Front sheet'!O3&gt;OFFSET('Work sheet 1'!I8,$E$3,0)),"Flip",IF(AND('Front sheet'!O3&lt;=OFFSET('Work sheet 1'!I8,E3,0),'Work sheet 1'!BP6=1),"Pass",IF(AND('Front sheet'!O3&gt;=OFFSET('Work sheet 1'!H8,E3,0),'Work sheet 1'!BP6=2),"Pass","Fail"))))</f>
        <v>Flip</v>
      </c>
      <c r="CG6" s="238">
        <f>IF(E3&gt;100,5,IF(E3&gt;70,4,IF(E3&gt;40,3,IF(E3&gt;20,2,1))))</f>
        <v>3</v>
      </c>
      <c r="CH6" s="237"/>
      <c r="CI6" s="239"/>
      <c r="CK6" s="8"/>
      <c r="CL6" s="8"/>
    </row>
    <row r="7" spans="2:93" ht="33" customHeight="1" thickBot="1" x14ac:dyDescent="0.3">
      <c r="D7" s="180" t="s">
        <v>149</v>
      </c>
      <c r="E7" s="180">
        <f>IF(BL6=0,0,BL5)</f>
        <v>0</v>
      </c>
      <c r="F7">
        <f>_xlfn.MAXIFS(C9:C120,$F$9:$F$120,5)-F6-F5-F4-F3</f>
        <v>0</v>
      </c>
      <c r="K7" s="280" t="s">
        <v>202</v>
      </c>
      <c r="L7" s="10" t="s">
        <v>150</v>
      </c>
      <c r="M7" s="11"/>
      <c r="N7" s="11"/>
      <c r="O7" s="173" t="s">
        <v>151</v>
      </c>
      <c r="Q7" s="10" t="s">
        <v>152</v>
      </c>
      <c r="R7" s="173" t="s">
        <v>153</v>
      </c>
      <c r="T7" s="347"/>
      <c r="U7" s="348"/>
      <c r="W7" s="347"/>
      <c r="X7" s="348"/>
      <c r="Z7" s="10"/>
      <c r="AA7" s="173"/>
      <c r="AC7" s="10"/>
      <c r="AD7" s="173"/>
      <c r="AF7" s="263"/>
      <c r="AG7" s="177"/>
      <c r="AH7" s="177"/>
      <c r="AI7" s="264"/>
      <c r="AK7" s="10"/>
      <c r="AL7" s="173"/>
      <c r="AN7" s="10"/>
      <c r="AO7" s="11"/>
      <c r="AP7" s="11"/>
      <c r="AQ7" s="11"/>
      <c r="AR7" s="11"/>
      <c r="AS7" s="102" t="str">
        <f>'Front sheet'!$F$8</f>
        <v>Low is good</v>
      </c>
      <c r="AT7" s="177"/>
      <c r="AU7" s="177"/>
      <c r="AV7" s="177"/>
      <c r="AW7" s="200" t="s">
        <v>3</v>
      </c>
      <c r="AX7" s="201" t="s">
        <v>154</v>
      </c>
      <c r="BB7" s="30"/>
      <c r="BC7" s="31">
        <v>1</v>
      </c>
      <c r="BD7" s="31">
        <v>2</v>
      </c>
      <c r="BE7" s="31">
        <v>3</v>
      </c>
      <c r="BF7" s="31">
        <v>4</v>
      </c>
      <c r="BG7" s="219">
        <v>5</v>
      </c>
      <c r="BH7" s="35"/>
      <c r="BI7" s="228">
        <v>1</v>
      </c>
      <c r="BJ7" s="31">
        <v>2</v>
      </c>
      <c r="BK7" s="31">
        <v>3</v>
      </c>
      <c r="BL7" s="219">
        <v>4</v>
      </c>
      <c r="BP7" s="332" t="s">
        <v>155</v>
      </c>
      <c r="BQ7" s="333"/>
      <c r="BR7" s="333"/>
      <c r="BS7" s="333"/>
      <c r="BU7" s="333" t="s">
        <v>156</v>
      </c>
      <c r="BV7" s="333"/>
      <c r="BW7" s="333"/>
      <c r="BY7" s="333" t="s">
        <v>90</v>
      </c>
      <c r="BZ7" s="333"/>
      <c r="CA7" s="333"/>
      <c r="CB7" s="333"/>
      <c r="CC7" s="333"/>
      <c r="CD7" s="162"/>
      <c r="CE7" s="162"/>
      <c r="CF7" s="333" t="s">
        <v>157</v>
      </c>
      <c r="CG7" s="334"/>
      <c r="CH7" s="333"/>
      <c r="CI7" s="240"/>
      <c r="CK7" s="8"/>
      <c r="CL7" s="8"/>
    </row>
    <row r="8" spans="2:93" s="7" customFormat="1" ht="46.5" thickBot="1" x14ac:dyDescent="0.35">
      <c r="C8" s="20"/>
      <c r="D8" s="21" t="s">
        <v>3</v>
      </c>
      <c r="E8" s="21" t="s">
        <v>158</v>
      </c>
      <c r="F8" s="21" t="s">
        <v>159</v>
      </c>
      <c r="G8" s="116" t="s">
        <v>160</v>
      </c>
      <c r="H8" s="117" t="s">
        <v>161</v>
      </c>
      <c r="I8" s="118" t="s">
        <v>162</v>
      </c>
      <c r="J8" s="182" t="s">
        <v>163</v>
      </c>
      <c r="K8" s="179"/>
      <c r="L8" s="12" t="s">
        <v>164</v>
      </c>
      <c r="M8" s="13" t="s">
        <v>165</v>
      </c>
      <c r="N8" s="14" t="s">
        <v>166</v>
      </c>
      <c r="O8" s="174" t="s">
        <v>167</v>
      </c>
      <c r="P8" s="164"/>
      <c r="Q8" s="168" t="s">
        <v>168</v>
      </c>
      <c r="R8" s="169" t="s">
        <v>168</v>
      </c>
      <c r="S8" s="8"/>
      <c r="T8" s="176" t="s">
        <v>169</v>
      </c>
      <c r="U8" s="174"/>
      <c r="V8" s="8"/>
      <c r="W8" s="176" t="s">
        <v>170</v>
      </c>
      <c r="X8" s="174"/>
      <c r="Y8" s="8"/>
      <c r="Z8" s="176" t="s">
        <v>120</v>
      </c>
      <c r="AA8" s="174"/>
      <c r="AB8" s="8"/>
      <c r="AC8" s="176" t="s">
        <v>121</v>
      </c>
      <c r="AD8" s="174"/>
      <c r="AE8" s="266" t="s">
        <v>171</v>
      </c>
      <c r="AF8" s="176" t="s">
        <v>172</v>
      </c>
      <c r="AG8" s="14"/>
      <c r="AH8" s="14" t="s">
        <v>173</v>
      </c>
      <c r="AI8" s="174"/>
      <c r="AJ8" s="164"/>
      <c r="AK8" s="176" t="s">
        <v>174</v>
      </c>
      <c r="AL8" s="174"/>
      <c r="AM8" s="164"/>
      <c r="AN8" s="176" t="s">
        <v>175</v>
      </c>
      <c r="AO8" s="14" t="s">
        <v>176</v>
      </c>
      <c r="AP8" s="14" t="s">
        <v>67</v>
      </c>
      <c r="AQ8" s="14" t="s">
        <v>177</v>
      </c>
      <c r="AR8" s="14" t="s">
        <v>178</v>
      </c>
      <c r="AS8" s="19" t="s">
        <v>179</v>
      </c>
      <c r="AT8" s="19" t="s">
        <v>180</v>
      </c>
      <c r="AU8" s="19" t="s">
        <v>181</v>
      </c>
      <c r="AV8" s="19" t="s">
        <v>182</v>
      </c>
      <c r="AW8" s="198"/>
      <c r="AX8" s="202"/>
      <c r="AY8" s="164"/>
      <c r="AZ8" s="252"/>
      <c r="BA8" s="253" t="str">
        <f>'Front sheet'!AD52</f>
        <v>No</v>
      </c>
      <c r="BB8" s="254"/>
      <c r="BC8" s="255">
        <f ca="1">OFFSET($BB8,BC5,0)</f>
        <v>43597</v>
      </c>
      <c r="BD8" s="255">
        <f ca="1">OFFSET($BB8,BD5,0)</f>
        <v>43709</v>
      </c>
      <c r="BE8" s="255">
        <f ca="1">OFFSET($BB8,BE5,0)</f>
        <v>43555</v>
      </c>
      <c r="BF8" s="255">
        <f ca="1">OFFSET($BB8,BF5,0)</f>
        <v>43555</v>
      </c>
      <c r="BG8" s="256">
        <f ca="1">OFFSET($BB8,BG5,0)</f>
        <v>43555</v>
      </c>
      <c r="BH8" s="257"/>
      <c r="BI8" s="258">
        <f ca="1">OFFSET($BB8,BI5,0)</f>
        <v>43751</v>
      </c>
      <c r="BJ8" s="259">
        <f ca="1">OFFSET($BB8,BJ5,0)</f>
        <v>43555</v>
      </c>
      <c r="BK8" s="259">
        <f t="shared" ref="BK8:BL8" ca="1" si="0">OFFSET($BB8,BK5,0)</f>
        <v>43555</v>
      </c>
      <c r="BL8" s="260">
        <f t="shared" ca="1" si="0"/>
        <v>43555</v>
      </c>
      <c r="BM8" s="164"/>
      <c r="BN8" s="164"/>
      <c r="BO8" s="164"/>
      <c r="BP8" s="185" t="s">
        <v>183</v>
      </c>
      <c r="BQ8" s="120" t="s">
        <v>184</v>
      </c>
      <c r="BR8" s="121" t="s">
        <v>185</v>
      </c>
      <c r="BS8" s="122" t="s">
        <v>186</v>
      </c>
      <c r="BU8" s="37" t="s">
        <v>183</v>
      </c>
      <c r="BV8" s="121" t="s">
        <v>185</v>
      </c>
      <c r="BW8" s="122" t="s">
        <v>186</v>
      </c>
      <c r="BY8" s="119" t="s">
        <v>183</v>
      </c>
      <c r="BZ8" s="123" t="s">
        <v>187</v>
      </c>
      <c r="CA8" s="123" t="s">
        <v>188</v>
      </c>
      <c r="CB8" s="123" t="s">
        <v>189</v>
      </c>
      <c r="CC8" s="123" t="s">
        <v>190</v>
      </c>
      <c r="CD8" s="37"/>
      <c r="CE8" s="37"/>
      <c r="CF8" s="37" t="s">
        <v>191</v>
      </c>
      <c r="CG8" s="121" t="s">
        <v>192</v>
      </c>
      <c r="CH8" s="122" t="s">
        <v>193</v>
      </c>
      <c r="CI8" s="241" t="s">
        <v>194</v>
      </c>
      <c r="CJ8" s="164"/>
      <c r="CK8" s="243" t="s">
        <v>195</v>
      </c>
      <c r="CL8" s="244"/>
      <c r="CM8" s="164"/>
      <c r="CN8" s="164"/>
      <c r="CO8" s="164"/>
    </row>
    <row r="9" spans="2:93" ht="15" customHeight="1" x14ac:dyDescent="0.25">
      <c r="B9">
        <v>1</v>
      </c>
      <c r="C9" s="22">
        <v>1</v>
      </c>
      <c r="D9" s="23">
        <f>IF('Front sheet'!$C10="","",'Front sheet'!$C10)</f>
        <v>43541</v>
      </c>
      <c r="E9" s="1">
        <f>IF('Front sheet'!D10="",#N/A,'Front sheet'!D10)</f>
        <v>2</v>
      </c>
      <c r="F9" s="1">
        <f t="shared" ref="F9:F17" si="1">IF(J9="",IF(J10="","",F8),IF($E$4=0,1,IF(C9&lt;$E$4,1,IF($E$5=0,2,IF(C9&lt;$E$5,2,IF($E$6=0,3,IF(C9&lt;$E$6,3,IF($E$7=0,4,IF(C9&lt;$E$7,4,5)))))))))</f>
        <v>1</v>
      </c>
      <c r="G9" s="181">
        <f ca="1">IF(J9="",NA(),IF('Front sheet'!$T$7&lt;&gt;0,AVERAGE(Tally_CL),IF(F9=1,AVERAGE(Tally),IF(F9=2,AVERAGE(Tally2),IF(F9=3,AVERAGE(Tally3),IF(F9=4,AVERAGE(Tally4),IF(F9=5,AVERAGE(Tally5))))))))</f>
        <v>2.8</v>
      </c>
      <c r="H9" s="181">
        <f t="shared" ref="H9:H17" ca="1" si="2">IF(J9="",NA(),IF($E$3&gt;=13,G9+$N9,#N/A))</f>
        <v>10.780000000000001</v>
      </c>
      <c r="I9" s="181">
        <f t="shared" ref="I9:I17" ca="1" si="3">IF(J9="",NA(),IF($E$3&gt;=13,G9-$N9,#N/A))</f>
        <v>-5.1800000000000006</v>
      </c>
      <c r="J9" s="24">
        <f>IF(ISERROR(E9),"",E9)</f>
        <v>2</v>
      </c>
      <c r="K9" s="279" t="e">
        <f>IF(L9="",NA(),L9)</f>
        <v>#N/A</v>
      </c>
      <c r="L9" s="15"/>
      <c r="M9" s="16" t="e">
        <f>IF(L9="",NA(),IF('Front sheet'!$T$7&lt;&gt;0,AVERAGE(MR_CL),IF(F9=1,AVERAGE(MR_1),IF(F9=2,AVERAGE(MR_2),IF(F9=3,AVERAGE(MR_3),IF(F9=4,AVERAGE(MR_4),IF(F9=5,AVERAGE(MR_5))))))))</f>
        <v>#N/A</v>
      </c>
      <c r="N9" s="16">
        <f t="shared" ref="N9:N40" ca="1" si="4">IF(ISERROR((M9*2.66)),N10,(M9*2.66))</f>
        <v>7.98</v>
      </c>
      <c r="O9" s="170">
        <f ca="1">O10</f>
        <v>9.81</v>
      </c>
      <c r="Q9" s="15">
        <f ca="1">IF(ISERROR($E9),0,IF($E9&gt;$H9,MAX($Q8:Q$8)+1,0))</f>
        <v>0</v>
      </c>
      <c r="R9" s="170">
        <f ca="1">IF(ISERROR($E9),0,IF($E9&lt;$I9,MAX($R8:R$8)+1,0))</f>
        <v>0</v>
      </c>
      <c r="T9" s="15">
        <f ca="1">IF(ISERROR(E9),0,IF(E9&gt;G9,1,0))</f>
        <v>0</v>
      </c>
      <c r="U9" s="170">
        <f ca="1">IF(AND(U8=1,T9=1),1,IF($U$5=7,IF(SUM(T9:T15)&gt;=$U$5,1,0),IF(SUM(T9:T14)&gt;=$U$5,1,0)))</f>
        <v>0</v>
      </c>
      <c r="W9" s="15">
        <f t="shared" ref="W9:W40" ca="1" si="5">IF(ISERROR(E9),0,IF(E9&lt;G9,1,0))</f>
        <v>1</v>
      </c>
      <c r="X9" s="170">
        <f ca="1">IF(AND(X8=1,W9=1),1,IF($X$5=7,IF(SUM(W9:W15)&gt;=$X$5,1,0),IF(SUM(W9:W14)&gt;=$X$5,1,0)))</f>
        <v>1</v>
      </c>
      <c r="Z9" s="15">
        <f t="shared" ref="Z9:Z40" si="6">IF(OR(ISERROR(E9),ISERROR(E8)),0,IF(E9=E8,0.5,IF(E9&gt;E8,1,0)))</f>
        <v>0</v>
      </c>
      <c r="AA9" s="267">
        <f>IF(AA$5=7,IF(AND(AA8&gt;0,Z9&gt;0),1,IF(SUM(Z10:Z15)&gt;=6,1,IF(MOD(SUM(Z10:Z15),1)&gt;0,IF(SUM(Z10:Z16)&gt;=6,1,0),0))),IF(AND(AA8&gt;0,Z9&gt;0),1,IF(SUM(Z10:Z14)&gt;=5,1,IF(MOD(SUM(Z10:Z14),1)&gt;0,IF(SUM(Z10:Z15)&gt;=5,1,0),0))))</f>
        <v>0</v>
      </c>
      <c r="AC9" s="15">
        <f t="shared" ref="AC9:AC40" si="7">IF(OR(ISERROR(E9),ISERROR(E8)),0,IF(E9=E8,0.5,IF(E9&lt;E8,1,0)))</f>
        <v>1</v>
      </c>
      <c r="AD9" s="267">
        <f>IF(AD$5=7,IF(AND(AD8&gt;0,AC9&gt;0),1,IF(SUM(AC10:AC15)&gt;=6,1,IF(MOD(SUM(AC10:AC15),1)&gt;0,IF(SUM(AC10:AC16)&gt;=6,1,0),0))),IF(AND(AD8&gt;0,AC9&gt;0),1,IF(SUM(AC10:AC14)&gt;=5,1,IF(MOD(SUM(AC10:AC14),1)&gt;0,IF(SUM(AC10:AC15)&gt;=5,1,0),0))))</f>
        <v>0</v>
      </c>
      <c r="AE9" s="265">
        <f ca="1">IFERROR(IF(E9&gt;G9,2,1),0)</f>
        <v>1</v>
      </c>
      <c r="AF9" s="15">
        <f ca="1">IFERROR(IF(E9="",0,IF(AND(E9&lt;G9-2*(M9/1.128),E9&gt;I9),1,0)),0)</f>
        <v>0</v>
      </c>
      <c r="AG9" s="16">
        <f ca="1">IF(AND(AF9=1,SUM(AE7:AE9)=3,SUM(AF7:AF9)&gt;=2),1,IF(AND(AF9=1,SUM(AF8:AF10)&gt;=2,SUM(AE8:AE10)=3),1,IF(AND(AF9=1,SUM(AF9:AF11)&gt;=2,SUM(AE9:AE11)=3),1,0)))</f>
        <v>0</v>
      </c>
      <c r="AH9" s="16">
        <f ca="1">IFERROR(IF(E9="",0,IF(AND(E9&gt;G9+2*(M9/1.128),E9&lt;H9),1,0)),0)</f>
        <v>0</v>
      </c>
      <c r="AI9" s="16">
        <f ca="1">IF(AND(SUM(AE7:AE9)=6,SUM(AH7:AH9,)&gt;=2,AH9=1),1,IF(AND(AH9=1,SUM(AH8:AH10)&gt;=2,SUM(AE8:AE10)=6),1,IF(AND(AH9=1,SUM(AH9:AH11)&gt;=2,SUM(AE9:AE11)=6),1,0)))</f>
        <v>0</v>
      </c>
      <c r="AK9" s="15">
        <f ca="1">IF(ISERROR($L9),0,IF($L9&gt;$O9,MAX($AK8:AK$8)+1,0))</f>
        <v>0</v>
      </c>
      <c r="AL9" s="170" t="e">
        <f t="shared" ref="AL9:AL40" ca="1" si="8">IF(L9&gt;O9,L9,#N/A)</f>
        <v>#N/A</v>
      </c>
      <c r="AN9" s="15" t="e">
        <f ca="1">IF(AND(J9&gt;G9-M9/1.128,J9&lt;G9+M9/1.128),1,0)</f>
        <v>#N/A</v>
      </c>
      <c r="AO9" s="16" t="e">
        <f t="shared" ref="AO9:AO73" ca="1" si="9">IF(AND(AO8=1,AN9=1),1,IF(SUM(AN9:AN23)&gt;=15,1,0))</f>
        <v>#N/A</v>
      </c>
      <c r="AP9" s="16">
        <f>IF(C9&lt;=$E$3,IF(OR('Front sheet'!$O$3="",'Front sheet'!$O$3=0),NA(),'Front sheet'!$O$3),NA())</f>
        <v>1</v>
      </c>
      <c r="AQ9" s="16" t="e">
        <f ca="1">IF($U$6=2,NA(),IF(AND(AA9=0,U9=0,Q9=0,AI9=0),#N/A,E9))</f>
        <v>#N/A</v>
      </c>
      <c r="AR9" s="16">
        <f ca="1">IF($U$6=2,NA(),IF(AND(AD9=0,X9=0,R9=0,AG9=0),#N/A,E9))</f>
        <v>2</v>
      </c>
      <c r="AS9" s="16" t="e">
        <f ca="1">IF($AS$7="High is good",AR9,IF($AS$7="Low is good",AQ9,NA()))</f>
        <v>#N/A</v>
      </c>
      <c r="AT9" s="16">
        <f ca="1">IF($AS$7="High is good",AQ9,IF($AS$7="Low is good",AR9,NA()))</f>
        <v>2</v>
      </c>
      <c r="AU9" s="16" t="e">
        <f t="shared" ref="AU9:AU12" si="10">IF($AS$7="Neither",AV9,NA())</f>
        <v>#N/A</v>
      </c>
      <c r="AV9" s="16">
        <f t="shared" ref="AV9:AV12" ca="1" si="11">IF(AND(U9=0,R9=0,Q9=0,X9=0,X9=0,AA9=0,AD9=0,AG9=0,AI9=0),#N/A,E9)</f>
        <v>2</v>
      </c>
      <c r="AW9" s="199">
        <f>D9</f>
        <v>43541</v>
      </c>
      <c r="AX9" s="203">
        <f>IFERROR(WEEKDAY(AW9),"")</f>
        <v>1</v>
      </c>
      <c r="AZ9" s="248">
        <v>1</v>
      </c>
      <c r="BA9" s="249" t="str">
        <f ca="1">IF($BA$8="Yes","",IF(BB9=$BC$8,1,IF(BB9=$BD$8,2,IF(BB9=$BE$8,3,IF(BB9=$BF$8,4,IF(BB9=$BG$8,5,""))))))</f>
        <v/>
      </c>
      <c r="BB9" s="250">
        <f t="shared" ref="BB9:BB40" si="12">D9</f>
        <v>43541</v>
      </c>
      <c r="BC9" s="232" t="e">
        <f t="shared" ref="BC9:BC40" ca="1" si="13">IF($BC$6=0,#N/A,IF(BA9=BC$7,$E9-$BB$2,#N/A))</f>
        <v>#N/A</v>
      </c>
      <c r="BD9" s="232" t="e">
        <f t="shared" ref="BD9:BD40" ca="1" si="14">IF($BD$6=0,#N/A,IF($BA9=BD$7,$E9-$BB$2,#N/A))</f>
        <v>#N/A</v>
      </c>
      <c r="BE9" s="232" t="e">
        <f t="shared" ref="BE9:BE40" si="15">IF($BE$6=0,#N/A,IF($BA9=BE$7,$E9-$BB$2,#N/A))</f>
        <v>#N/A</v>
      </c>
      <c r="BF9" s="232" t="e">
        <f t="shared" ref="BF9:BF40" si="16">IF($BF$6=0,#N/A,IF($BA9=BF$7,$E9-$BB$2,#N/A))</f>
        <v>#N/A</v>
      </c>
      <c r="BG9" s="251" t="e">
        <f t="shared" ref="BG9:BG40" si="17">IF($BG$6=0,#N/A,IF($BA9=BG$7,$E9-$BB$2,#N/A))</f>
        <v>#N/A</v>
      </c>
      <c r="BH9" s="189" t="str">
        <f ca="1">IF(BB9=$BI$8,1,IF(BB9=$BJ$8,2,IF(BB9=$BK$8,3,IF(BB9=$BL$8,4,""))))</f>
        <v/>
      </c>
      <c r="BI9" s="231" t="e">
        <f>IF($BI$6=0,#N/A,IF($BH9=BI$7,$E9-$BB$2,#N/A))</f>
        <v>#N/A</v>
      </c>
      <c r="BJ9" s="232" t="e">
        <f t="shared" ref="BJ9" si="18">IF($BI$6=0,#N/A,IF($BH9=BJ$7,$E9-$BB$2,#N/A))</f>
        <v>#N/A</v>
      </c>
      <c r="BK9" s="232" t="e">
        <f>IF($BK$6=0,#N/A,IF($BH9=BK$7,$E9-$BB$2,#N/A))</f>
        <v>#N/A</v>
      </c>
      <c r="BL9" s="232" t="e">
        <f>IF($BL$6=0,#N/A,IF($BH9=BL$7,$E9-$BB$2,#N/A))</f>
        <v>#N/A</v>
      </c>
      <c r="BP9" s="3">
        <v>1</v>
      </c>
      <c r="BQ9" s="1" t="e">
        <f t="shared" ref="BQ9:BQ40" si="19">IF($BP9&lt;&gt;$E$3,NA(),IF(AND(ISERROR($AS9),ISERROR($AT9)),$BD$2,NA()))</f>
        <v>#N/A</v>
      </c>
      <c r="BR9" s="1" t="e">
        <f t="shared" ref="BR9:BR40" si="20">IF(BP9&lt;&gt;$E$3,NA(),IF($BP$6&lt;&gt;1,NA(),IF(ISERROR(AT9),NA(),$BD$2)))</f>
        <v>#N/A</v>
      </c>
      <c r="BS9" s="1" t="e">
        <f t="shared" ref="BS9:BS40" si="21">IF(BP9&lt;&gt;$E$3,NA(),IF($BP$6&lt;&gt;1,NA(),IF(ISERROR(AS9),NA(),$BD$2)))</f>
        <v>#N/A</v>
      </c>
      <c r="BU9" s="1">
        <v>1</v>
      </c>
      <c r="BV9" s="1" t="e">
        <f t="shared" ref="BV9:BV40" si="22">IF(BP9&lt;&gt;$E$3,NA(),IF($BP$6=1,NA(),IF(ISERROR(AT9),NA(),$BD$2)))</f>
        <v>#N/A</v>
      </c>
      <c r="BW9" s="1" t="e">
        <f t="shared" ref="BW9:BW40" si="23">IF(BP9&lt;&gt;$E$3,NA(),IF($BP$6=1,NA(),IF(ISERROR(AS9),NA(),$BD$2)))</f>
        <v>#N/A</v>
      </c>
      <c r="BY9" s="1">
        <v>1</v>
      </c>
      <c r="BZ9" s="1" t="e">
        <f>IF(BY9&lt;&gt;$E$3,NA(),IF(OR(Q9&gt;=1,U9&gt;=1,AA9&gt;=1,AI9&gt;=1),1,NA()))</f>
        <v>#N/A</v>
      </c>
      <c r="CA9" s="1" t="e">
        <f t="shared" ref="CA9:CA40" si="24">IF(AND(BY9&lt;&gt;$E$3,BZ9&lt;&gt;1),NA(),IF(OR($BP$6=1,$BP$6=2),NA(),IF(ISERROR(AU9),NA(),$BD$2)))</f>
        <v>#N/A</v>
      </c>
      <c r="CB9" s="1" t="e">
        <f>IF(BY9&lt;&gt;$E$3,NA(),IF(OR(R9&gt;=1,X9&gt;=1,AD9&gt;=1,AG9&gt;=1),1,NA()))</f>
        <v>#N/A</v>
      </c>
      <c r="CC9" s="1" t="e">
        <f t="shared" ref="CC9:CC40" si="25">IF(AND(BY9&lt;&gt;$E$3,CB9&lt;&gt;1),NA(),IF(OR($BP$6=1,$BP$6=2),NA(),IF(ISERROR(AV9),NA(),$BD$2)))</f>
        <v>#N/A</v>
      </c>
      <c r="CD9" s="1"/>
      <c r="CE9" s="1"/>
      <c r="CF9" s="1">
        <v>1</v>
      </c>
      <c r="CG9" s="1" t="e">
        <f t="shared" ref="CG9:CG40" si="26">IF($BP$5="Neither",NA(),IF(CF9&lt;&gt;$E$3-$CG$6,NA(),IF($CF$6&lt;&gt;"Pass",NA(),$BD$2)))</f>
        <v>#N/A</v>
      </c>
      <c r="CH9" s="1" t="e">
        <f t="shared" ref="CH9:CH40" si="27">IF($BP$5="Neither",NA(),IF(CF9&lt;&gt;$E$3-$CG$6,NA(),IF($CF$6&lt;&gt;"Fail",NA(),$BD$2)))</f>
        <v>#N/A</v>
      </c>
      <c r="CI9" s="4" t="e">
        <f t="shared" ref="CI9:CI40" si="28">IF($BP$5="Neither",NA(),IF(CF9&lt;&gt;$E$3-$CG$6,NA(),IF($CF$6&lt;&gt;"Flip",NA(),$BD$2)))</f>
        <v>#N/A</v>
      </c>
      <c r="CK9" s="3">
        <f t="shared" ref="CK9:CK40" si="29">IF(ISERROR(E9),0,E9)</f>
        <v>2</v>
      </c>
      <c r="CL9" s="4">
        <f t="shared" ref="CL9:CL40" si="30">IF(ISERROR(E9),0,1)</f>
        <v>1</v>
      </c>
    </row>
    <row r="10" spans="2:93" x14ac:dyDescent="0.25">
      <c r="B10">
        <f>IF(ISERROR(E10),0,C10)</f>
        <v>2</v>
      </c>
      <c r="C10" s="3">
        <v>2</v>
      </c>
      <c r="D10" s="2">
        <f>IF('Front sheet'!$C11="","",'Front sheet'!$C11)</f>
        <v>43555</v>
      </c>
      <c r="E10" s="1">
        <f>IF('Front sheet'!D11="",#N/A,'Front sheet'!D11)</f>
        <v>1</v>
      </c>
      <c r="F10" s="1">
        <f t="shared" si="1"/>
        <v>1</v>
      </c>
      <c r="G10" s="181">
        <f ca="1">IF(J10="",NA(),IF('Front sheet'!$T$7&lt;&gt;0,AVERAGE(Tally_CL),IF(F10=1,AVERAGE(Tally),IF(F10=2,AVERAGE(Tally2),IF(F10=3,AVERAGE(Tally3),IF(F10=4,AVERAGE(Tally4),IF(F10=5,AVERAGE(Tally5))))))))</f>
        <v>2.8</v>
      </c>
      <c r="H10" s="181">
        <f t="shared" ca="1" si="2"/>
        <v>10.780000000000001</v>
      </c>
      <c r="I10" s="181">
        <f t="shared" ca="1" si="3"/>
        <v>-5.1800000000000006</v>
      </c>
      <c r="J10" s="4">
        <f t="shared" ref="J10:J73" si="31">IF(ISERROR(E10),"",E10)</f>
        <v>1</v>
      </c>
      <c r="K10" s="279">
        <f t="shared" ref="K10:K73" si="32">IF(L10="",NA(),L10)</f>
        <v>1</v>
      </c>
      <c r="L10" s="15">
        <f>IF(ISERROR(E10),IF(C10&lt;$E$3,NA(),#N/A),IF(ISERROR(E9),"",IF(E9="","",IF(E10="","",ABS(E9-E10)))))</f>
        <v>1</v>
      </c>
      <c r="M10" s="16">
        <f ca="1">IF(L10="",NA(),IF('Front sheet'!$T$7&lt;&gt;0,AVERAGE(MR_CL),IF(F10=1,AVERAGE(MR_1),IF(F10=2,AVERAGE(MR_2),IF(F10=3,AVERAGE(MR_3),IF(F10=4,AVERAGE(MR_4),IF(F10=5,AVERAGE(MR_5))))))))</f>
        <v>3</v>
      </c>
      <c r="N10" s="16">
        <f t="shared" ca="1" si="4"/>
        <v>7.98</v>
      </c>
      <c r="O10" s="170">
        <f ca="1">IF(L10="",NA(),M10*3.27)</f>
        <v>9.81</v>
      </c>
      <c r="Q10" s="15">
        <f ca="1">IF(ISERROR($E10),0,IF($E10&gt;$H10,MAX($Q$8:Q9)+1,0))</f>
        <v>0</v>
      </c>
      <c r="R10" s="170">
        <f ca="1">IF(ISERROR($E10),0,IF($E10&lt;$I10,MAX($R$8:R9)+1,0))</f>
        <v>0</v>
      </c>
      <c r="T10" s="15">
        <f t="shared" ref="T10:T40" ca="1" si="33">IF(ISERROR(E10),0,IF(E10&gt;G10,1,0))</f>
        <v>0</v>
      </c>
      <c r="U10" s="170">
        <f t="shared" ref="U10:U73" ca="1" si="34">IF(AND(U9=1,T10=1),1,IF($U$5=7,IF(SUM(T10:T16)&gt;=$U$5,1,0),IF(SUM(T10:T15)&gt;=$U$5,1,0)))</f>
        <v>0</v>
      </c>
      <c r="W10" s="15">
        <f t="shared" ca="1" si="5"/>
        <v>1</v>
      </c>
      <c r="X10" s="170">
        <f t="shared" ref="X10:X73" ca="1" si="35">IF(AND(X9=1,W10=1),1,IF($X$5=7,IF(SUM(W10:W16)&gt;=$X$5,1,0),IF(SUM(W10:W15)&gt;=$X$5,1,0)))</f>
        <v>1</v>
      </c>
      <c r="Z10" s="15">
        <f t="shared" si="6"/>
        <v>0</v>
      </c>
      <c r="AA10" s="267">
        <f t="shared" ref="AA10:AA73" si="36">IF(AA$5=7,IF(AND(AA9&gt;0,Z10&gt;0),1,IF(SUM(Z11:Z16)&gt;=6,1,IF(MOD(SUM(Z11:Z16),1)&gt;0,IF(SUM(Z11:Z17)&gt;=6,1,0),0))),IF(AND(AA9&gt;0,Z10&gt;0),1,IF(SUM(Z11:Z15)&gt;=5,1,IF(MOD(SUM(Z11:Z15),1)&gt;0,IF(SUM(Z11:Z16)&gt;=5,1,0),0))))</f>
        <v>0</v>
      </c>
      <c r="AC10" s="15">
        <f t="shared" si="7"/>
        <v>1</v>
      </c>
      <c r="AD10" s="267">
        <f t="shared" ref="AD10:AD73" si="37">IF(AD$5=7,IF(AND(AD9&gt;0,AC10&gt;0),1,IF(SUM(AC11:AC16)&gt;=6,1,IF(MOD(SUM(AC11:AC16),1)&gt;0,IF(SUM(AC11:AC17)&gt;=6,1,0),0))),IF(AND(AD9&gt;0,AC10&gt;0),1,IF(SUM(AC11:AC15)&gt;=5,1,IF(MOD(SUM(AC11:AC15),1)&gt;0,IF(SUM(AC11:AC16)&gt;=5,1,0),0))))</f>
        <v>0</v>
      </c>
      <c r="AE10" s="8">
        <f t="shared" ref="AE10:AE73" ca="1" si="38">IFERROR(IF(E10&gt;G10,2,1),0)</f>
        <v>1</v>
      </c>
      <c r="AF10" s="15">
        <f t="shared" ref="AF10:AF73" ca="1" si="39">IFERROR(IF(E10="",0,IF(AND(E10&lt;G10-2*(M10/1.128),E10&gt;I10),1,0)),0)</f>
        <v>0</v>
      </c>
      <c r="AG10" s="16">
        <f t="shared" ref="AG10:AG73" ca="1" si="40">IF(AND(AF10=1,SUM(AE8:AE10)=3,SUM(AF8:AF10)&gt;=2),1,IF(AND(AF10=1,SUM(AF9:AF11)&gt;=2,SUM(AE9:AE11)=3),1,IF(AND(AF10=1,SUM(AF10:AF12)&gt;=2,SUM(AE10:AE12)=3),1,0)))</f>
        <v>0</v>
      </c>
      <c r="AH10" s="16">
        <f t="shared" ref="AH10:AH73" ca="1" si="41">IFERROR(IF(E10="",0,IF(AND(E10&gt;G10+2*(M10/1.128),E10&lt;H10),1,0)),0)</f>
        <v>0</v>
      </c>
      <c r="AI10" s="16">
        <f t="shared" ref="AI10:AI73" ca="1" si="42">IF(AND(SUM(AE8:AE10)=6,SUM(AH8:AH10,)&gt;=2,AH10=1),1,IF(AND(AH10=1,SUM(AH9:AH11)&gt;=2,SUM(AE9:AE11)=6),1,IF(AND(AH10=1,SUM(AH10:AH12)&gt;=2,SUM(AE10:AE12)=6),1,0)))</f>
        <v>0</v>
      </c>
      <c r="AK10" s="15">
        <f ca="1">IF(ISERROR($L10),0,IF($L10&gt;$O10,MAX($AK$8:AK9)+1,0))</f>
        <v>0</v>
      </c>
      <c r="AL10" s="170" t="e">
        <f t="shared" ca="1" si="8"/>
        <v>#N/A</v>
      </c>
      <c r="AN10" s="15">
        <f t="shared" ref="AN10:AN73" ca="1" si="43">IF(AND(J10&gt;G10-M10/1.128,J10&lt;G10+M10/1.128),1,0)</f>
        <v>1</v>
      </c>
      <c r="AO10" s="16" t="e">
        <f t="shared" ca="1" si="9"/>
        <v>#N/A</v>
      </c>
      <c r="AP10" s="16">
        <f>IF(C10&lt;=$E$3,IF(OR('Front sheet'!$O$3="",'Front sheet'!$O$3=0),NA(),'Front sheet'!$O$3),NA())</f>
        <v>1</v>
      </c>
      <c r="AQ10" s="16" t="e">
        <f t="shared" ref="AQ10:AQ73" ca="1" si="44">IF($U$6=2,NA(),IF(AND(AA10=0,U10=0,Q10=0,AI10=0),#N/A,E10))</f>
        <v>#N/A</v>
      </c>
      <c r="AR10" s="16">
        <f t="shared" ref="AR10:AR73" ca="1" si="45">IF($U$6=2,NA(),IF(AND(AD10=0,X10=0,R10=0,AG10=0),#N/A,E10))</f>
        <v>1</v>
      </c>
      <c r="AS10" s="16" t="e">
        <f t="shared" ref="AS10:AS73" ca="1" si="46">IF($AS$7="High is good",AR10,IF($AS$7="Low is good",AQ10,NA()))</f>
        <v>#N/A</v>
      </c>
      <c r="AT10" s="16">
        <f t="shared" ref="AT10:AT73" ca="1" si="47">IF($AS$7="High is good",AQ10,IF($AS$7="Low is good",AR10,NA()))</f>
        <v>1</v>
      </c>
      <c r="AU10" s="16" t="e">
        <f t="shared" si="10"/>
        <v>#N/A</v>
      </c>
      <c r="AV10" s="16">
        <f t="shared" ca="1" si="11"/>
        <v>1</v>
      </c>
      <c r="AW10" s="199">
        <f t="shared" ref="AW10:AW73" si="48">D10</f>
        <v>43555</v>
      </c>
      <c r="AX10" s="203">
        <f t="shared" ref="AX10:AX73" si="49">IFERROR(WEEKDAY(AW10),"")</f>
        <v>1</v>
      </c>
      <c r="AZ10" s="221">
        <v>2</v>
      </c>
      <c r="BA10" s="166">
        <f t="shared" ref="BA10:BA73" ca="1" si="50">IF($BA$8="Yes","",IF(BB10=$BC$8,1,IF(BB10=$BD$8,2,IF(BB10=$BE$8,3,IF(BB10=$BF$8,4,IF(BB10=$BG$8,5,""))))))</f>
        <v>3</v>
      </c>
      <c r="BB10" s="32">
        <f t="shared" si="12"/>
        <v>43555</v>
      </c>
      <c r="BC10" s="100" t="e">
        <f t="shared" ca="1" si="13"/>
        <v>#N/A</v>
      </c>
      <c r="BD10" s="100" t="e">
        <f t="shared" ca="1" si="14"/>
        <v>#N/A</v>
      </c>
      <c r="BE10" s="100" t="e">
        <f t="shared" si="15"/>
        <v>#N/A</v>
      </c>
      <c r="BF10" s="100" t="e">
        <f t="shared" si="16"/>
        <v>#N/A</v>
      </c>
      <c r="BG10" s="223" t="e">
        <f t="shared" si="17"/>
        <v>#N/A</v>
      </c>
      <c r="BH10" s="246">
        <f t="shared" ref="BH10:BH73" ca="1" si="51">IF(BB10=$BI$8,1,IF(BB10=$BJ$8,2,IF(BB10=$BK$8,3,IF(BB10=$BL$8,4,""))))</f>
        <v>2</v>
      </c>
      <c r="BI10" s="229" t="e">
        <f t="shared" ref="BI10:BI40" si="52">IF($BI$6=0,#N/A,IF(BH10=BI$7,$E10-$BB$2,#N/A))</f>
        <v>#N/A</v>
      </c>
      <c r="BJ10" s="100" t="e">
        <f t="shared" ref="BJ10:BJ40" si="53">IF($BJ$6=0,#N/A,IF(BH10=BJ$7,$E10-$BB$2,#N/A))</f>
        <v>#N/A</v>
      </c>
      <c r="BK10" s="100" t="e">
        <f t="shared" ref="BK10:BK73" si="54">IF($BK$6=0,#N/A,IF($BH10=BK$7,$E10-$BB$2,#N/A))</f>
        <v>#N/A</v>
      </c>
      <c r="BL10" s="100" t="e">
        <f t="shared" ref="BL10:BL73" si="55">IF($BL$6=0,#N/A,IF($BH10=BL$7,$E10-$BB$2,#N/A))</f>
        <v>#N/A</v>
      </c>
      <c r="BP10" s="3">
        <v>2</v>
      </c>
      <c r="BQ10" s="1" t="e">
        <f t="shared" si="19"/>
        <v>#N/A</v>
      </c>
      <c r="BR10" s="1" t="e">
        <f t="shared" si="20"/>
        <v>#N/A</v>
      </c>
      <c r="BS10" s="1" t="e">
        <f t="shared" si="21"/>
        <v>#N/A</v>
      </c>
      <c r="BU10" s="1">
        <v>2</v>
      </c>
      <c r="BV10" s="1" t="e">
        <f t="shared" si="22"/>
        <v>#N/A</v>
      </c>
      <c r="BW10" s="1" t="e">
        <f t="shared" si="23"/>
        <v>#N/A</v>
      </c>
      <c r="BY10" s="1">
        <v>2</v>
      </c>
      <c r="BZ10" s="1" t="e">
        <f t="shared" ref="BZ10:BZ73" si="56">IF(BY10&lt;&gt;$E$3,NA(),IF(OR(Q10&gt;=1,U10&gt;=1,AA10&gt;=1,AI10&gt;=1),1,NA()))</f>
        <v>#N/A</v>
      </c>
      <c r="CA10" s="1" t="e">
        <f t="shared" si="24"/>
        <v>#N/A</v>
      </c>
      <c r="CB10" s="1" t="e">
        <f t="shared" ref="CB10:CB73" si="57">IF(BY10&lt;&gt;$E$3,NA(),IF(OR(R10&gt;=1,X10&gt;=1,AD10&gt;=1,AG10&gt;=1),1,NA()))</f>
        <v>#N/A</v>
      </c>
      <c r="CC10" s="1" t="e">
        <f t="shared" si="25"/>
        <v>#N/A</v>
      </c>
      <c r="CD10" s="1"/>
      <c r="CE10" s="1"/>
      <c r="CF10" s="1">
        <v>2</v>
      </c>
      <c r="CG10" s="1" t="e">
        <f t="shared" si="26"/>
        <v>#N/A</v>
      </c>
      <c r="CH10" s="1" t="e">
        <f t="shared" si="27"/>
        <v>#N/A</v>
      </c>
      <c r="CI10" s="4" t="e">
        <f t="shared" si="28"/>
        <v>#N/A</v>
      </c>
      <c r="CK10" s="3">
        <f t="shared" si="29"/>
        <v>1</v>
      </c>
      <c r="CL10" s="4">
        <f t="shared" si="30"/>
        <v>1</v>
      </c>
    </row>
    <row r="11" spans="2:93" x14ac:dyDescent="0.25">
      <c r="B11">
        <f t="shared" ref="B11:B73" si="58">IF(ISERROR(E11),0,C11)</f>
        <v>3</v>
      </c>
      <c r="C11" s="3">
        <v>3</v>
      </c>
      <c r="D11" s="2">
        <f>IF('Front sheet'!$C12="","",'Front sheet'!$C12)</f>
        <v>43569</v>
      </c>
      <c r="E11" s="1">
        <f>IF('Front sheet'!D12="",#N/A,'Front sheet'!D12)</f>
        <v>1</v>
      </c>
      <c r="F11" s="1">
        <f t="shared" si="1"/>
        <v>1</v>
      </c>
      <c r="G11" s="181">
        <f ca="1">IF(J11="",NA(),IF('Front sheet'!$T$7&lt;&gt;0,AVERAGE(Tally_CL),IF(F11=1,AVERAGE(Tally),IF(F11=2,AVERAGE(Tally2),IF(F11=3,AVERAGE(Tally3),IF(F11=4,AVERAGE(Tally4),IF(F11=5,AVERAGE(Tally5))))))))</f>
        <v>2.8</v>
      </c>
      <c r="H11" s="181">
        <f t="shared" ca="1" si="2"/>
        <v>10.780000000000001</v>
      </c>
      <c r="I11" s="181">
        <f t="shared" ca="1" si="3"/>
        <v>-5.1800000000000006</v>
      </c>
      <c r="J11" s="4">
        <f t="shared" si="31"/>
        <v>1</v>
      </c>
      <c r="K11" s="279">
        <f t="shared" si="32"/>
        <v>0</v>
      </c>
      <c r="L11" s="15">
        <f t="shared" ref="L11:L18" si="59">IF(ISERROR(E11),IF(C11&lt;$E$3,"",#N/A),IF(ISERROR(E10),"",IF(E10="","",IF(E11="","",ABS(E10-E11)))))</f>
        <v>0</v>
      </c>
      <c r="M11" s="16">
        <f ca="1">IF(L11="",NA(),IF('Front sheet'!$T$7&lt;&gt;0,AVERAGE(MR_CL),IF(F11=1,AVERAGE(MR_1),IF(F11=2,AVERAGE(MR_2),IF(F11=3,AVERAGE(MR_3),IF(F11=4,AVERAGE(MR_4),IF(F11=5,AVERAGE(MR_5))))))))</f>
        <v>3</v>
      </c>
      <c r="N11" s="16">
        <f t="shared" ca="1" si="4"/>
        <v>7.98</v>
      </c>
      <c r="O11" s="170">
        <f t="shared" ref="O11:O74" ca="1" si="60">IF(L11="",NA(),M11*3.27)</f>
        <v>9.81</v>
      </c>
      <c r="Q11" s="15">
        <f ca="1">IF(ISERROR($E11),0,IF($E11&gt;$H11,MAX($Q$8:Q10)+1,0))</f>
        <v>0</v>
      </c>
      <c r="R11" s="170">
        <f ca="1">IF(ISERROR($E11),0,IF($E11&lt;$I11,MAX($R$8:R10)+1,0))</f>
        <v>0</v>
      </c>
      <c r="T11" s="15">
        <f t="shared" ca="1" si="33"/>
        <v>0</v>
      </c>
      <c r="U11" s="170">
        <f t="shared" ca="1" si="34"/>
        <v>0</v>
      </c>
      <c r="W11" s="15">
        <f t="shared" ca="1" si="5"/>
        <v>1</v>
      </c>
      <c r="X11" s="170">
        <f t="shared" ca="1" si="35"/>
        <v>1</v>
      </c>
      <c r="Z11" s="15">
        <f t="shared" si="6"/>
        <v>0.5</v>
      </c>
      <c r="AA11" s="267">
        <f t="shared" si="36"/>
        <v>0</v>
      </c>
      <c r="AC11" s="15">
        <f t="shared" si="7"/>
        <v>0.5</v>
      </c>
      <c r="AD11" s="267">
        <f t="shared" si="37"/>
        <v>0</v>
      </c>
      <c r="AE11" s="265">
        <f t="shared" ca="1" si="38"/>
        <v>1</v>
      </c>
      <c r="AF11" s="15">
        <f t="shared" ca="1" si="39"/>
        <v>0</v>
      </c>
      <c r="AG11" s="16">
        <f t="shared" ca="1" si="40"/>
        <v>0</v>
      </c>
      <c r="AH11" s="16">
        <f t="shared" ca="1" si="41"/>
        <v>0</v>
      </c>
      <c r="AI11" s="16">
        <f t="shared" ca="1" si="42"/>
        <v>0</v>
      </c>
      <c r="AK11" s="15">
        <f ca="1">IF(ISERROR($L11),0,IF($L11&gt;$O11,MAX($AK$8:AK10)+1,0))</f>
        <v>0</v>
      </c>
      <c r="AL11" s="170" t="e">
        <f t="shared" ca="1" si="8"/>
        <v>#N/A</v>
      </c>
      <c r="AN11" s="15">
        <f t="shared" ca="1" si="43"/>
        <v>1</v>
      </c>
      <c r="AO11" s="16" t="e">
        <f t="shared" ca="1" si="9"/>
        <v>#N/A</v>
      </c>
      <c r="AP11" s="16">
        <f>IF(C11&lt;=$E$3,IF(OR('Front sheet'!$O$3="",'Front sheet'!$O$3=0),NA(),'Front sheet'!$O$3),NA())</f>
        <v>1</v>
      </c>
      <c r="AQ11" s="16" t="e">
        <f t="shared" ca="1" si="44"/>
        <v>#N/A</v>
      </c>
      <c r="AR11" s="16">
        <f t="shared" ca="1" si="45"/>
        <v>1</v>
      </c>
      <c r="AS11" s="16" t="e">
        <f t="shared" ca="1" si="46"/>
        <v>#N/A</v>
      </c>
      <c r="AT11" s="16">
        <f t="shared" ca="1" si="47"/>
        <v>1</v>
      </c>
      <c r="AU11" s="16" t="e">
        <f t="shared" si="10"/>
        <v>#N/A</v>
      </c>
      <c r="AV11" s="16">
        <f t="shared" ca="1" si="11"/>
        <v>1</v>
      </c>
      <c r="AW11" s="199">
        <f t="shared" si="48"/>
        <v>43569</v>
      </c>
      <c r="AX11" s="203">
        <f t="shared" si="49"/>
        <v>1</v>
      </c>
      <c r="AZ11" s="221">
        <v>3</v>
      </c>
      <c r="BA11" s="166" t="str">
        <f t="shared" ca="1" si="50"/>
        <v/>
      </c>
      <c r="BB11" s="32">
        <f t="shared" si="12"/>
        <v>43569</v>
      </c>
      <c r="BC11" s="100" t="e">
        <f t="shared" ca="1" si="13"/>
        <v>#N/A</v>
      </c>
      <c r="BD11" s="100" t="e">
        <f t="shared" ca="1" si="14"/>
        <v>#N/A</v>
      </c>
      <c r="BE11" s="100" t="e">
        <f t="shared" si="15"/>
        <v>#N/A</v>
      </c>
      <c r="BF11" s="100" t="e">
        <f t="shared" si="16"/>
        <v>#N/A</v>
      </c>
      <c r="BG11" s="223" t="e">
        <f t="shared" si="17"/>
        <v>#N/A</v>
      </c>
      <c r="BH11" s="246" t="str">
        <f t="shared" ca="1" si="51"/>
        <v/>
      </c>
      <c r="BI11" s="229" t="e">
        <f t="shared" si="52"/>
        <v>#N/A</v>
      </c>
      <c r="BJ11" s="100" t="e">
        <f t="shared" si="53"/>
        <v>#N/A</v>
      </c>
      <c r="BK11" s="100" t="e">
        <f t="shared" si="54"/>
        <v>#N/A</v>
      </c>
      <c r="BL11" s="100" t="e">
        <f t="shared" si="55"/>
        <v>#N/A</v>
      </c>
      <c r="BP11" s="3">
        <v>3</v>
      </c>
      <c r="BQ11" s="1" t="e">
        <f t="shared" si="19"/>
        <v>#N/A</v>
      </c>
      <c r="BR11" s="1" t="e">
        <f t="shared" si="20"/>
        <v>#N/A</v>
      </c>
      <c r="BS11" s="1" t="e">
        <f t="shared" si="21"/>
        <v>#N/A</v>
      </c>
      <c r="BU11" s="1">
        <v>3</v>
      </c>
      <c r="BV11" s="1" t="e">
        <f t="shared" si="22"/>
        <v>#N/A</v>
      </c>
      <c r="BW11" s="1" t="e">
        <f t="shared" si="23"/>
        <v>#N/A</v>
      </c>
      <c r="BY11" s="1">
        <v>3</v>
      </c>
      <c r="BZ11" s="1" t="e">
        <f t="shared" si="56"/>
        <v>#N/A</v>
      </c>
      <c r="CA11" s="1" t="e">
        <f t="shared" si="24"/>
        <v>#N/A</v>
      </c>
      <c r="CB11" s="1" t="e">
        <f t="shared" si="57"/>
        <v>#N/A</v>
      </c>
      <c r="CC11" s="1" t="e">
        <f t="shared" si="25"/>
        <v>#N/A</v>
      </c>
      <c r="CD11" s="1"/>
      <c r="CE11" s="1"/>
      <c r="CF11" s="1">
        <v>3</v>
      </c>
      <c r="CG11" s="1" t="e">
        <f t="shared" si="26"/>
        <v>#N/A</v>
      </c>
      <c r="CH11" s="1" t="e">
        <f t="shared" si="27"/>
        <v>#N/A</v>
      </c>
      <c r="CI11" s="4" t="e">
        <f t="shared" si="28"/>
        <v>#N/A</v>
      </c>
      <c r="CK11" s="3">
        <f t="shared" si="29"/>
        <v>1</v>
      </c>
      <c r="CL11" s="4">
        <f t="shared" si="30"/>
        <v>1</v>
      </c>
    </row>
    <row r="12" spans="2:93" x14ac:dyDescent="0.25">
      <c r="B12">
        <f t="shared" si="58"/>
        <v>4</v>
      </c>
      <c r="C12" s="3">
        <v>4</v>
      </c>
      <c r="D12" s="2">
        <f>IF('Front sheet'!$C13="","",'Front sheet'!$C13)</f>
        <v>43583</v>
      </c>
      <c r="E12" s="1">
        <f>IF('Front sheet'!D13="",#N/A,'Front sheet'!D13)</f>
        <v>2</v>
      </c>
      <c r="F12" s="1">
        <f t="shared" si="1"/>
        <v>1</v>
      </c>
      <c r="G12" s="181">
        <f ca="1">IF(J12="",NA(),IF('Front sheet'!$T$7&lt;&gt;0,AVERAGE(Tally_CL),IF(F12=1,AVERAGE(Tally),IF(F12=2,AVERAGE(Tally2),IF(F12=3,AVERAGE(Tally3),IF(F12=4,AVERAGE(Tally4),IF(F12=5,AVERAGE(Tally5))))))))</f>
        <v>2.8</v>
      </c>
      <c r="H12" s="181">
        <f t="shared" ca="1" si="2"/>
        <v>10.780000000000001</v>
      </c>
      <c r="I12" s="181">
        <f t="shared" ca="1" si="3"/>
        <v>-5.1800000000000006</v>
      </c>
      <c r="J12" s="4">
        <f t="shared" si="31"/>
        <v>2</v>
      </c>
      <c r="K12" s="279">
        <f t="shared" si="32"/>
        <v>1</v>
      </c>
      <c r="L12" s="15">
        <f t="shared" si="59"/>
        <v>1</v>
      </c>
      <c r="M12" s="16">
        <f ca="1">IF(L12="",NA(),IF('Front sheet'!$T$7&lt;&gt;0,AVERAGE(MR_CL),IF(F12=1,AVERAGE(MR_1),IF(F12=2,AVERAGE(MR_2),IF(F12=3,AVERAGE(MR_3),IF(F12=4,AVERAGE(MR_4),IF(F12=5,AVERAGE(MR_5))))))))</f>
        <v>3</v>
      </c>
      <c r="N12" s="16">
        <f t="shared" ca="1" si="4"/>
        <v>7.98</v>
      </c>
      <c r="O12" s="170">
        <f t="shared" ca="1" si="60"/>
        <v>9.81</v>
      </c>
      <c r="Q12" s="15">
        <f ca="1">IF(ISERROR($E12),0,IF($E12&gt;$H12,MAX($Q$8:Q11)+1,0))</f>
        <v>0</v>
      </c>
      <c r="R12" s="170">
        <f ca="1">IF(ISERROR($E12),0,IF($E12&lt;$I12,MAX($R$8:R11)+1,0))</f>
        <v>0</v>
      </c>
      <c r="T12" s="15">
        <f t="shared" ca="1" si="33"/>
        <v>0</v>
      </c>
      <c r="U12" s="170">
        <f t="shared" ca="1" si="34"/>
        <v>0</v>
      </c>
      <c r="W12" s="15">
        <f t="shared" ca="1" si="5"/>
        <v>1</v>
      </c>
      <c r="X12" s="170">
        <f t="shared" ca="1" si="35"/>
        <v>1</v>
      </c>
      <c r="Z12" s="15">
        <f t="shared" si="6"/>
        <v>1</v>
      </c>
      <c r="AA12" s="267">
        <f t="shared" si="36"/>
        <v>0</v>
      </c>
      <c r="AC12" s="15">
        <f t="shared" si="7"/>
        <v>0</v>
      </c>
      <c r="AD12" s="267">
        <f t="shared" si="37"/>
        <v>0</v>
      </c>
      <c r="AE12" s="265">
        <f t="shared" ca="1" si="38"/>
        <v>1</v>
      </c>
      <c r="AF12" s="15">
        <f t="shared" ca="1" si="39"/>
        <v>0</v>
      </c>
      <c r="AG12" s="16">
        <f t="shared" ca="1" si="40"/>
        <v>0</v>
      </c>
      <c r="AH12" s="16">
        <f t="shared" ca="1" si="41"/>
        <v>0</v>
      </c>
      <c r="AI12" s="16">
        <f t="shared" ca="1" si="42"/>
        <v>0</v>
      </c>
      <c r="AK12" s="15">
        <f ca="1">IF(ISERROR($L12),0,IF($L12&gt;$O12,MAX($AK$8:AK11)+1,0))</f>
        <v>0</v>
      </c>
      <c r="AL12" s="170" t="e">
        <f t="shared" ca="1" si="8"/>
        <v>#N/A</v>
      </c>
      <c r="AN12" s="15">
        <f t="shared" ca="1" si="43"/>
        <v>1</v>
      </c>
      <c r="AO12" s="16" t="e">
        <f t="shared" ca="1" si="9"/>
        <v>#N/A</v>
      </c>
      <c r="AP12" s="16">
        <f>IF(C12&lt;=$E$3,IF(OR('Front sheet'!$O$3="",'Front sheet'!$O$3=0),NA(),'Front sheet'!$O$3),NA())</f>
        <v>1</v>
      </c>
      <c r="AQ12" s="16" t="e">
        <f t="shared" ca="1" si="44"/>
        <v>#N/A</v>
      </c>
      <c r="AR12" s="16">
        <f t="shared" ca="1" si="45"/>
        <v>2</v>
      </c>
      <c r="AS12" s="16" t="e">
        <f t="shared" ca="1" si="46"/>
        <v>#N/A</v>
      </c>
      <c r="AT12" s="16">
        <f t="shared" ca="1" si="47"/>
        <v>2</v>
      </c>
      <c r="AU12" s="16" t="e">
        <f t="shared" si="10"/>
        <v>#N/A</v>
      </c>
      <c r="AV12" s="16">
        <f t="shared" ca="1" si="11"/>
        <v>2</v>
      </c>
      <c r="AW12" s="199">
        <f t="shared" si="48"/>
        <v>43583</v>
      </c>
      <c r="AX12" s="203">
        <f t="shared" si="49"/>
        <v>1</v>
      </c>
      <c r="AZ12" s="221">
        <v>4</v>
      </c>
      <c r="BA12" s="166" t="str">
        <f t="shared" ca="1" si="50"/>
        <v/>
      </c>
      <c r="BB12" s="32">
        <f t="shared" si="12"/>
        <v>43583</v>
      </c>
      <c r="BC12" s="100" t="e">
        <f t="shared" ca="1" si="13"/>
        <v>#N/A</v>
      </c>
      <c r="BD12" s="100" t="e">
        <f t="shared" ca="1" si="14"/>
        <v>#N/A</v>
      </c>
      <c r="BE12" s="100" t="e">
        <f t="shared" si="15"/>
        <v>#N/A</v>
      </c>
      <c r="BF12" s="100" t="e">
        <f t="shared" si="16"/>
        <v>#N/A</v>
      </c>
      <c r="BG12" s="223" t="e">
        <f t="shared" si="17"/>
        <v>#N/A</v>
      </c>
      <c r="BH12" s="246" t="str">
        <f t="shared" ca="1" si="51"/>
        <v/>
      </c>
      <c r="BI12" s="229" t="e">
        <f t="shared" si="52"/>
        <v>#N/A</v>
      </c>
      <c r="BJ12" s="100" t="e">
        <f t="shared" si="53"/>
        <v>#N/A</v>
      </c>
      <c r="BK12" s="100" t="e">
        <f t="shared" si="54"/>
        <v>#N/A</v>
      </c>
      <c r="BL12" s="100" t="e">
        <f t="shared" si="55"/>
        <v>#N/A</v>
      </c>
      <c r="BP12" s="3">
        <v>4</v>
      </c>
      <c r="BQ12" s="1" t="e">
        <f t="shared" si="19"/>
        <v>#N/A</v>
      </c>
      <c r="BR12" s="1" t="e">
        <f t="shared" si="20"/>
        <v>#N/A</v>
      </c>
      <c r="BS12" s="1" t="e">
        <f t="shared" si="21"/>
        <v>#N/A</v>
      </c>
      <c r="BU12" s="1">
        <v>4</v>
      </c>
      <c r="BV12" s="1" t="e">
        <f t="shared" si="22"/>
        <v>#N/A</v>
      </c>
      <c r="BW12" s="1" t="e">
        <f t="shared" si="23"/>
        <v>#N/A</v>
      </c>
      <c r="BY12" s="1">
        <v>4</v>
      </c>
      <c r="BZ12" s="1" t="e">
        <f t="shared" si="56"/>
        <v>#N/A</v>
      </c>
      <c r="CA12" s="1" t="e">
        <f t="shared" si="24"/>
        <v>#N/A</v>
      </c>
      <c r="CB12" s="1" t="e">
        <f t="shared" si="57"/>
        <v>#N/A</v>
      </c>
      <c r="CC12" s="1" t="e">
        <f t="shared" si="25"/>
        <v>#N/A</v>
      </c>
      <c r="CD12" s="1"/>
      <c r="CE12" s="1"/>
      <c r="CF12" s="1">
        <v>4</v>
      </c>
      <c r="CG12" s="1" t="e">
        <f t="shared" si="26"/>
        <v>#N/A</v>
      </c>
      <c r="CH12" s="1" t="e">
        <f t="shared" si="27"/>
        <v>#N/A</v>
      </c>
      <c r="CI12" s="4" t="e">
        <f t="shared" si="28"/>
        <v>#N/A</v>
      </c>
      <c r="CK12" s="3">
        <f t="shared" si="29"/>
        <v>2</v>
      </c>
      <c r="CL12" s="4">
        <f t="shared" si="30"/>
        <v>1</v>
      </c>
    </row>
    <row r="13" spans="2:93" x14ac:dyDescent="0.25">
      <c r="B13">
        <f t="shared" si="58"/>
        <v>5</v>
      </c>
      <c r="C13" s="3">
        <v>5</v>
      </c>
      <c r="D13" s="2">
        <f>IF('Front sheet'!$C14="","",'Front sheet'!$C14)</f>
        <v>43597</v>
      </c>
      <c r="E13" s="1">
        <f>IF('Front sheet'!D14="",#N/A,'Front sheet'!D14)</f>
        <v>1</v>
      </c>
      <c r="F13" s="1">
        <f t="shared" si="1"/>
        <v>1</v>
      </c>
      <c r="G13" s="181">
        <f ca="1">IF(J13="",NA(),IF('Front sheet'!$T$7&lt;&gt;0,AVERAGE(Tally_CL),IF(F13=1,AVERAGE(Tally),IF(F13=2,AVERAGE(Tally2),IF(F13=3,AVERAGE(Tally3),IF(F13=4,AVERAGE(Tally4),IF(F13=5,AVERAGE(Tally5))))))))</f>
        <v>2.8</v>
      </c>
      <c r="H13" s="181">
        <f t="shared" ca="1" si="2"/>
        <v>10.780000000000001</v>
      </c>
      <c r="I13" s="181">
        <f t="shared" ca="1" si="3"/>
        <v>-5.1800000000000006</v>
      </c>
      <c r="J13" s="4">
        <f>IF(ISERROR(E13),"",E13)</f>
        <v>1</v>
      </c>
      <c r="K13" s="279">
        <f t="shared" si="32"/>
        <v>1</v>
      </c>
      <c r="L13" s="15">
        <f t="shared" si="59"/>
        <v>1</v>
      </c>
      <c r="M13" s="16">
        <f ca="1">IF(L13="",NA(),IF('Front sheet'!$T$7&lt;&gt;0,AVERAGE(MR_CL),IF(F13=1,AVERAGE(MR_1),IF(F13=2,AVERAGE(MR_2),IF(F13=3,AVERAGE(MR_3),IF(F13=4,AVERAGE(MR_4),IF(F13=5,AVERAGE(MR_5))))))))</f>
        <v>3</v>
      </c>
      <c r="N13" s="16">
        <f t="shared" ca="1" si="4"/>
        <v>7.98</v>
      </c>
      <c r="O13" s="170">
        <f t="shared" ca="1" si="60"/>
        <v>9.81</v>
      </c>
      <c r="Q13" s="15">
        <f ca="1">IF(ISERROR($E13),0,IF($E13&gt;$H13,MAX($Q$8:Q12)+1,0))</f>
        <v>0</v>
      </c>
      <c r="R13" s="170">
        <f ca="1">IF(ISERROR($E13),0,IF($E13&lt;$I13,MAX($R$8:R12)+1,0))</f>
        <v>0</v>
      </c>
      <c r="T13" s="15">
        <f t="shared" ca="1" si="33"/>
        <v>0</v>
      </c>
      <c r="U13" s="170">
        <f t="shared" ca="1" si="34"/>
        <v>0</v>
      </c>
      <c r="W13" s="15">
        <f t="shared" ca="1" si="5"/>
        <v>1</v>
      </c>
      <c r="X13" s="170">
        <f t="shared" ca="1" si="35"/>
        <v>1</v>
      </c>
      <c r="Z13" s="15">
        <f t="shared" si="6"/>
        <v>0</v>
      </c>
      <c r="AA13" s="267">
        <f t="shared" si="36"/>
        <v>0</v>
      </c>
      <c r="AC13" s="15">
        <f t="shared" si="7"/>
        <v>1</v>
      </c>
      <c r="AD13" s="267">
        <f t="shared" si="37"/>
        <v>0</v>
      </c>
      <c r="AE13" s="265">
        <f t="shared" ca="1" si="38"/>
        <v>1</v>
      </c>
      <c r="AF13" s="15">
        <f t="shared" ca="1" si="39"/>
        <v>0</v>
      </c>
      <c r="AG13" s="16">
        <f t="shared" ca="1" si="40"/>
        <v>0</v>
      </c>
      <c r="AH13" s="16">
        <f t="shared" ca="1" si="41"/>
        <v>0</v>
      </c>
      <c r="AI13" s="16">
        <f t="shared" ca="1" si="42"/>
        <v>0</v>
      </c>
      <c r="AK13" s="15">
        <f ca="1">IF(ISERROR($L13),0,IF($L13&gt;$O13,MAX($AK$8:AK12)+1,0))</f>
        <v>0</v>
      </c>
      <c r="AL13" s="170" t="e">
        <f t="shared" ca="1" si="8"/>
        <v>#N/A</v>
      </c>
      <c r="AN13" s="15">
        <f t="shared" ca="1" si="43"/>
        <v>1</v>
      </c>
      <c r="AO13" s="16" t="e">
        <f t="shared" ca="1" si="9"/>
        <v>#N/A</v>
      </c>
      <c r="AP13" s="16">
        <f>IF(C13&lt;=$E$3,IF(OR('Front sheet'!$O$3="",'Front sheet'!$O$3=0),NA(),'Front sheet'!$O$3),NA())</f>
        <v>1</v>
      </c>
      <c r="AQ13" s="16" t="e">
        <f t="shared" ca="1" si="44"/>
        <v>#N/A</v>
      </c>
      <c r="AR13" s="16">
        <f t="shared" ca="1" si="45"/>
        <v>1</v>
      </c>
      <c r="AS13" s="16" t="e">
        <f t="shared" ca="1" si="46"/>
        <v>#N/A</v>
      </c>
      <c r="AT13" s="16">
        <f t="shared" ca="1" si="47"/>
        <v>1</v>
      </c>
      <c r="AU13" s="16" t="e">
        <f t="shared" ref="AU13:AU73" si="61">IF($AS$7="Neither",AV13,NA())</f>
        <v>#N/A</v>
      </c>
      <c r="AV13" s="16">
        <f t="shared" ref="AV13:AV73" ca="1" si="62">IF(AND(U13=0,R13=0,Q13=0,X13=0,X13=0,AA13=0,AD13=0,AG13=0,AI13=0),#N/A,E13)</f>
        <v>1</v>
      </c>
      <c r="AW13" s="199">
        <f t="shared" si="48"/>
        <v>43597</v>
      </c>
      <c r="AX13" s="203">
        <f t="shared" si="49"/>
        <v>1</v>
      </c>
      <c r="AZ13" s="221">
        <v>5</v>
      </c>
      <c r="BA13" s="166">
        <f t="shared" ca="1" si="50"/>
        <v>1</v>
      </c>
      <c r="BB13" s="32">
        <f t="shared" si="12"/>
        <v>43597</v>
      </c>
      <c r="BC13" s="100">
        <f t="shared" ca="1" si="13"/>
        <v>-3.3975</v>
      </c>
      <c r="BD13" s="100" t="e">
        <f t="shared" ca="1" si="14"/>
        <v>#N/A</v>
      </c>
      <c r="BE13" s="100" t="e">
        <f t="shared" si="15"/>
        <v>#N/A</v>
      </c>
      <c r="BF13" s="100" t="e">
        <f t="shared" si="16"/>
        <v>#N/A</v>
      </c>
      <c r="BG13" s="223" t="e">
        <f t="shared" si="17"/>
        <v>#N/A</v>
      </c>
      <c r="BH13" s="246" t="str">
        <f t="shared" ca="1" si="51"/>
        <v/>
      </c>
      <c r="BI13" s="229" t="e">
        <f t="shared" si="52"/>
        <v>#N/A</v>
      </c>
      <c r="BJ13" s="100" t="e">
        <f t="shared" si="53"/>
        <v>#N/A</v>
      </c>
      <c r="BK13" s="100" t="e">
        <f t="shared" si="54"/>
        <v>#N/A</v>
      </c>
      <c r="BL13" s="100" t="e">
        <f t="shared" si="55"/>
        <v>#N/A</v>
      </c>
      <c r="BP13" s="3">
        <v>5</v>
      </c>
      <c r="BQ13" s="1" t="e">
        <f t="shared" si="19"/>
        <v>#N/A</v>
      </c>
      <c r="BR13" s="1" t="e">
        <f t="shared" si="20"/>
        <v>#N/A</v>
      </c>
      <c r="BS13" s="1" t="e">
        <f t="shared" si="21"/>
        <v>#N/A</v>
      </c>
      <c r="BU13" s="1">
        <v>5</v>
      </c>
      <c r="BV13" s="1" t="e">
        <f t="shared" si="22"/>
        <v>#N/A</v>
      </c>
      <c r="BW13" s="1" t="e">
        <f t="shared" si="23"/>
        <v>#N/A</v>
      </c>
      <c r="BY13" s="1">
        <v>5</v>
      </c>
      <c r="BZ13" s="1" t="e">
        <f t="shared" si="56"/>
        <v>#N/A</v>
      </c>
      <c r="CA13" s="1" t="e">
        <f t="shared" si="24"/>
        <v>#N/A</v>
      </c>
      <c r="CB13" s="1" t="e">
        <f t="shared" si="57"/>
        <v>#N/A</v>
      </c>
      <c r="CC13" s="1" t="e">
        <f t="shared" si="25"/>
        <v>#N/A</v>
      </c>
      <c r="CD13" s="1"/>
      <c r="CE13" s="1"/>
      <c r="CF13" s="1">
        <v>5</v>
      </c>
      <c r="CG13" s="1" t="e">
        <f t="shared" si="26"/>
        <v>#N/A</v>
      </c>
      <c r="CH13" s="1" t="e">
        <f t="shared" si="27"/>
        <v>#N/A</v>
      </c>
      <c r="CI13" s="4" t="e">
        <f t="shared" si="28"/>
        <v>#N/A</v>
      </c>
      <c r="CK13" s="3">
        <f t="shared" si="29"/>
        <v>1</v>
      </c>
      <c r="CL13" s="4">
        <f t="shared" si="30"/>
        <v>1</v>
      </c>
    </row>
    <row r="14" spans="2:93" x14ac:dyDescent="0.25">
      <c r="B14">
        <f t="shared" si="58"/>
        <v>6</v>
      </c>
      <c r="C14" s="3">
        <v>6</v>
      </c>
      <c r="D14" s="2">
        <f>IF('Front sheet'!$C15="","",'Front sheet'!$C15)</f>
        <v>43611</v>
      </c>
      <c r="E14" s="1">
        <f>IF('Front sheet'!D15="",#N/A,'Front sheet'!D15)</f>
        <v>1</v>
      </c>
      <c r="F14" s="1">
        <f t="shared" si="1"/>
        <v>1</v>
      </c>
      <c r="G14" s="181">
        <f ca="1">IF(J14="",NA(),IF('Front sheet'!$T$7&lt;&gt;0,AVERAGE(Tally_CL),IF(F14=1,AVERAGE(Tally),IF(F14=2,AVERAGE(Tally2),IF(F14=3,AVERAGE(Tally3),IF(F14=4,AVERAGE(Tally4),IF(F14=5,AVERAGE(Tally5))))))))</f>
        <v>2.8</v>
      </c>
      <c r="H14" s="181">
        <f t="shared" ca="1" si="2"/>
        <v>10.780000000000001</v>
      </c>
      <c r="I14" s="181">
        <f t="shared" ca="1" si="3"/>
        <v>-5.1800000000000006</v>
      </c>
      <c r="J14" s="4">
        <f t="shared" si="31"/>
        <v>1</v>
      </c>
      <c r="K14" s="279">
        <f t="shared" si="32"/>
        <v>0</v>
      </c>
      <c r="L14" s="15">
        <f t="shared" si="59"/>
        <v>0</v>
      </c>
      <c r="M14" s="16">
        <f ca="1">IF(L14="",NA(),IF('Front sheet'!$T$7&lt;&gt;0,AVERAGE(MR_CL),IF(F14=1,AVERAGE(MR_1),IF(F14=2,AVERAGE(MR_2),IF(F14=3,AVERAGE(MR_3),IF(F14=4,AVERAGE(MR_4),IF(F14=5,AVERAGE(MR_5))))))))</f>
        <v>3</v>
      </c>
      <c r="N14" s="16">
        <f t="shared" ca="1" si="4"/>
        <v>7.98</v>
      </c>
      <c r="O14" s="170">
        <f t="shared" ca="1" si="60"/>
        <v>9.81</v>
      </c>
      <c r="Q14" s="15">
        <f ca="1">IF(ISERROR($E14),0,IF($E14&gt;$H14,MAX($Q$8:Q13)+1,0))</f>
        <v>0</v>
      </c>
      <c r="R14" s="170">
        <f ca="1">IF(ISERROR($E14),0,IF($E14&lt;$I14,MAX($R$8:R13)+1,0))</f>
        <v>0</v>
      </c>
      <c r="T14" s="15">
        <f t="shared" ca="1" si="33"/>
        <v>0</v>
      </c>
      <c r="U14" s="170">
        <f t="shared" ca="1" si="34"/>
        <v>0</v>
      </c>
      <c r="W14" s="15">
        <f t="shared" ca="1" si="5"/>
        <v>1</v>
      </c>
      <c r="X14" s="170">
        <f t="shared" ca="1" si="35"/>
        <v>1</v>
      </c>
      <c r="Z14" s="15">
        <f t="shared" si="6"/>
        <v>0.5</v>
      </c>
      <c r="AA14" s="267">
        <f t="shared" si="36"/>
        <v>0</v>
      </c>
      <c r="AC14" s="15">
        <f t="shared" si="7"/>
        <v>0.5</v>
      </c>
      <c r="AD14" s="267">
        <f t="shared" si="37"/>
        <v>0</v>
      </c>
      <c r="AE14" s="265">
        <f t="shared" ca="1" si="38"/>
        <v>1</v>
      </c>
      <c r="AF14" s="15">
        <f t="shared" ca="1" si="39"/>
        <v>0</v>
      </c>
      <c r="AG14" s="16">
        <f t="shared" ca="1" si="40"/>
        <v>0</v>
      </c>
      <c r="AH14" s="16">
        <f t="shared" ca="1" si="41"/>
        <v>0</v>
      </c>
      <c r="AI14" s="16">
        <f t="shared" ca="1" si="42"/>
        <v>0</v>
      </c>
      <c r="AK14" s="15">
        <f ca="1">IF(ISERROR($L14),0,IF($L14&gt;$O14,MAX($AK$8:AK13)+1,0))</f>
        <v>0</v>
      </c>
      <c r="AL14" s="170" t="e">
        <f t="shared" ca="1" si="8"/>
        <v>#N/A</v>
      </c>
      <c r="AN14" s="15">
        <f t="shared" ca="1" si="43"/>
        <v>1</v>
      </c>
      <c r="AO14" s="16" t="e">
        <f t="shared" ca="1" si="9"/>
        <v>#N/A</v>
      </c>
      <c r="AP14" s="16">
        <f>IF(C14&lt;=$E$3,IF(OR('Front sheet'!$O$3="",'Front sheet'!$O$3=0),NA(),'Front sheet'!$O$3),NA())</f>
        <v>1</v>
      </c>
      <c r="AQ14" s="16" t="e">
        <f t="shared" ca="1" si="44"/>
        <v>#N/A</v>
      </c>
      <c r="AR14" s="16">
        <f t="shared" ca="1" si="45"/>
        <v>1</v>
      </c>
      <c r="AS14" s="16" t="e">
        <f t="shared" ca="1" si="46"/>
        <v>#N/A</v>
      </c>
      <c r="AT14" s="16">
        <f t="shared" ca="1" si="47"/>
        <v>1</v>
      </c>
      <c r="AU14" s="16" t="e">
        <f t="shared" si="61"/>
        <v>#N/A</v>
      </c>
      <c r="AV14" s="16">
        <f t="shared" ca="1" si="62"/>
        <v>1</v>
      </c>
      <c r="AW14" s="199">
        <f t="shared" si="48"/>
        <v>43611</v>
      </c>
      <c r="AX14" s="203">
        <f t="shared" si="49"/>
        <v>1</v>
      </c>
      <c r="AZ14" s="221">
        <v>6</v>
      </c>
      <c r="BA14" s="166" t="str">
        <f t="shared" ca="1" si="50"/>
        <v/>
      </c>
      <c r="BB14" s="32">
        <f t="shared" si="12"/>
        <v>43611</v>
      </c>
      <c r="BC14" s="100" t="e">
        <f ca="1">IF($BC$6=0,#N/A,IF(BA14=BC$7,$E14-$BB$2,#N/A))</f>
        <v>#N/A</v>
      </c>
      <c r="BD14" s="100" t="e">
        <f t="shared" ca="1" si="14"/>
        <v>#N/A</v>
      </c>
      <c r="BE14" s="100" t="e">
        <f t="shared" si="15"/>
        <v>#N/A</v>
      </c>
      <c r="BF14" s="100" t="e">
        <f t="shared" si="16"/>
        <v>#N/A</v>
      </c>
      <c r="BG14" s="223" t="e">
        <f t="shared" si="17"/>
        <v>#N/A</v>
      </c>
      <c r="BH14" s="246" t="str">
        <f t="shared" ca="1" si="51"/>
        <v/>
      </c>
      <c r="BI14" s="229" t="e">
        <f t="shared" si="52"/>
        <v>#N/A</v>
      </c>
      <c r="BJ14" s="100" t="e">
        <f t="shared" si="53"/>
        <v>#N/A</v>
      </c>
      <c r="BK14" s="100" t="e">
        <f t="shared" si="54"/>
        <v>#N/A</v>
      </c>
      <c r="BL14" s="100" t="e">
        <f t="shared" si="55"/>
        <v>#N/A</v>
      </c>
      <c r="BP14" s="3">
        <v>6</v>
      </c>
      <c r="BQ14" s="1" t="e">
        <f t="shared" si="19"/>
        <v>#N/A</v>
      </c>
      <c r="BR14" s="1" t="e">
        <f t="shared" si="20"/>
        <v>#N/A</v>
      </c>
      <c r="BS14" s="1" t="e">
        <f t="shared" si="21"/>
        <v>#N/A</v>
      </c>
      <c r="BU14" s="1">
        <v>6</v>
      </c>
      <c r="BV14" s="1" t="e">
        <f t="shared" si="22"/>
        <v>#N/A</v>
      </c>
      <c r="BW14" s="1" t="e">
        <f t="shared" si="23"/>
        <v>#N/A</v>
      </c>
      <c r="BY14" s="1">
        <v>6</v>
      </c>
      <c r="BZ14" s="1" t="e">
        <f t="shared" si="56"/>
        <v>#N/A</v>
      </c>
      <c r="CA14" s="1" t="e">
        <f t="shared" si="24"/>
        <v>#N/A</v>
      </c>
      <c r="CB14" s="1" t="e">
        <f t="shared" si="57"/>
        <v>#N/A</v>
      </c>
      <c r="CC14" s="1" t="e">
        <f t="shared" si="25"/>
        <v>#N/A</v>
      </c>
      <c r="CD14" s="1"/>
      <c r="CE14" s="1"/>
      <c r="CF14" s="1">
        <v>6</v>
      </c>
      <c r="CG14" s="1" t="e">
        <f t="shared" si="26"/>
        <v>#N/A</v>
      </c>
      <c r="CH14" s="1" t="e">
        <f t="shared" si="27"/>
        <v>#N/A</v>
      </c>
      <c r="CI14" s="4" t="e">
        <f t="shared" si="28"/>
        <v>#N/A</v>
      </c>
      <c r="CK14" s="3">
        <f t="shared" si="29"/>
        <v>1</v>
      </c>
      <c r="CL14" s="4">
        <f t="shared" si="30"/>
        <v>1</v>
      </c>
    </row>
    <row r="15" spans="2:93" x14ac:dyDescent="0.25">
      <c r="B15">
        <f t="shared" si="58"/>
        <v>7</v>
      </c>
      <c r="C15" s="3">
        <v>7</v>
      </c>
      <c r="D15" s="2">
        <f>IF('Front sheet'!$C16="","",'Front sheet'!$C16)</f>
        <v>43625</v>
      </c>
      <c r="E15" s="1">
        <f>IF('Front sheet'!D16="",#N/A,'Front sheet'!D16)</f>
        <v>1</v>
      </c>
      <c r="F15" s="1">
        <f t="shared" si="1"/>
        <v>1</v>
      </c>
      <c r="G15" s="181">
        <f ca="1">IF(J15="",NA(),IF('Front sheet'!$T$7&lt;&gt;0,AVERAGE(Tally_CL),IF(F15=1,AVERAGE(Tally),IF(F15=2,AVERAGE(Tally2),IF(F15=3,AVERAGE(Tally3),IF(F15=4,AVERAGE(Tally4),IF(F15=5,AVERAGE(Tally5))))))))</f>
        <v>2.8</v>
      </c>
      <c r="H15" s="181">
        <f t="shared" ca="1" si="2"/>
        <v>10.780000000000001</v>
      </c>
      <c r="I15" s="181">
        <f t="shared" ca="1" si="3"/>
        <v>-5.1800000000000006</v>
      </c>
      <c r="J15" s="4">
        <f t="shared" si="31"/>
        <v>1</v>
      </c>
      <c r="K15" s="279">
        <f t="shared" si="32"/>
        <v>0</v>
      </c>
      <c r="L15" s="15">
        <f t="shared" si="59"/>
        <v>0</v>
      </c>
      <c r="M15" s="16">
        <f ca="1">IF(L15="",NA(),IF('Front sheet'!$T$7&lt;&gt;0,AVERAGE(MR_CL),IF(F15=1,AVERAGE(MR_1),IF(F15=2,AVERAGE(MR_2),IF(F15=3,AVERAGE(MR_3),IF(F15=4,AVERAGE(MR_4),IF(F15=5,AVERAGE(MR_5))))))))</f>
        <v>3</v>
      </c>
      <c r="N15" s="16">
        <f t="shared" ca="1" si="4"/>
        <v>7.98</v>
      </c>
      <c r="O15" s="170">
        <f t="shared" ca="1" si="60"/>
        <v>9.81</v>
      </c>
      <c r="Q15" s="15">
        <f ca="1">IF(ISERROR($E15),0,IF($E15&gt;$H15,MAX($Q$8:Q14)+1,0))</f>
        <v>0</v>
      </c>
      <c r="R15" s="170">
        <f ca="1">IF(ISERROR($E15),0,IF($E15&lt;$I15,MAX($R$8:R14)+1,0))</f>
        <v>0</v>
      </c>
      <c r="T15" s="15">
        <f t="shared" ca="1" si="33"/>
        <v>0</v>
      </c>
      <c r="U15" s="170">
        <f t="shared" ca="1" si="34"/>
        <v>0</v>
      </c>
      <c r="W15" s="15">
        <f t="shared" ca="1" si="5"/>
        <v>1</v>
      </c>
      <c r="X15" s="170">
        <f t="shared" ca="1" si="35"/>
        <v>1</v>
      </c>
      <c r="Z15" s="15">
        <f t="shared" si="6"/>
        <v>0.5</v>
      </c>
      <c r="AA15" s="267">
        <f t="shared" si="36"/>
        <v>0</v>
      </c>
      <c r="AC15" s="15">
        <f t="shared" si="7"/>
        <v>0.5</v>
      </c>
      <c r="AD15" s="267">
        <f t="shared" si="37"/>
        <v>0</v>
      </c>
      <c r="AE15" s="265">
        <f t="shared" ca="1" si="38"/>
        <v>1</v>
      </c>
      <c r="AF15" s="15">
        <f t="shared" ca="1" si="39"/>
        <v>0</v>
      </c>
      <c r="AG15" s="16">
        <f t="shared" ca="1" si="40"/>
        <v>0</v>
      </c>
      <c r="AH15" s="16">
        <f t="shared" ca="1" si="41"/>
        <v>0</v>
      </c>
      <c r="AI15" s="16">
        <f t="shared" ca="1" si="42"/>
        <v>0</v>
      </c>
      <c r="AK15" s="15">
        <f ca="1">IF(ISERROR($L15),0,IF($L15&gt;$O15,MAX($AK$8:AK14)+1,0))</f>
        <v>0</v>
      </c>
      <c r="AL15" s="170" t="e">
        <f t="shared" ca="1" si="8"/>
        <v>#N/A</v>
      </c>
      <c r="AN15" s="15">
        <f t="shared" ca="1" si="43"/>
        <v>1</v>
      </c>
      <c r="AO15" s="16" t="e">
        <f t="shared" ca="1" si="9"/>
        <v>#N/A</v>
      </c>
      <c r="AP15" s="16">
        <f>IF(C15&lt;=$E$3,IF(OR('Front sheet'!$O$3="",'Front sheet'!$O$3=0),NA(),'Front sheet'!$O$3),NA())</f>
        <v>1</v>
      </c>
      <c r="AQ15" s="16" t="e">
        <f t="shared" ca="1" si="44"/>
        <v>#N/A</v>
      </c>
      <c r="AR15" s="16">
        <f t="shared" ca="1" si="45"/>
        <v>1</v>
      </c>
      <c r="AS15" s="16" t="e">
        <f t="shared" ca="1" si="46"/>
        <v>#N/A</v>
      </c>
      <c r="AT15" s="16">
        <f t="shared" ca="1" si="47"/>
        <v>1</v>
      </c>
      <c r="AU15" s="16" t="e">
        <f t="shared" si="61"/>
        <v>#N/A</v>
      </c>
      <c r="AV15" s="16">
        <f t="shared" ca="1" si="62"/>
        <v>1</v>
      </c>
      <c r="AW15" s="199">
        <f t="shared" si="48"/>
        <v>43625</v>
      </c>
      <c r="AX15" s="203">
        <f t="shared" si="49"/>
        <v>1</v>
      </c>
      <c r="AZ15" s="221">
        <v>7</v>
      </c>
      <c r="BA15" s="166" t="str">
        <f t="shared" ca="1" si="50"/>
        <v/>
      </c>
      <c r="BB15" s="32">
        <f t="shared" si="12"/>
        <v>43625</v>
      </c>
      <c r="BC15" s="100" t="e">
        <f t="shared" ca="1" si="13"/>
        <v>#N/A</v>
      </c>
      <c r="BD15" s="100" t="e">
        <f t="shared" ca="1" si="14"/>
        <v>#N/A</v>
      </c>
      <c r="BE15" s="100" t="e">
        <f t="shared" si="15"/>
        <v>#N/A</v>
      </c>
      <c r="BF15" s="100" t="e">
        <f t="shared" si="16"/>
        <v>#N/A</v>
      </c>
      <c r="BG15" s="223" t="e">
        <f t="shared" si="17"/>
        <v>#N/A</v>
      </c>
      <c r="BH15" s="246" t="str">
        <f t="shared" ca="1" si="51"/>
        <v/>
      </c>
      <c r="BI15" s="229" t="e">
        <f t="shared" si="52"/>
        <v>#N/A</v>
      </c>
      <c r="BJ15" s="100" t="e">
        <f t="shared" si="53"/>
        <v>#N/A</v>
      </c>
      <c r="BK15" s="100" t="e">
        <f t="shared" si="54"/>
        <v>#N/A</v>
      </c>
      <c r="BL15" s="100" t="e">
        <f t="shared" si="55"/>
        <v>#N/A</v>
      </c>
      <c r="BP15" s="3">
        <v>7</v>
      </c>
      <c r="BQ15" s="1" t="e">
        <f t="shared" si="19"/>
        <v>#N/A</v>
      </c>
      <c r="BR15" s="1" t="e">
        <f t="shared" si="20"/>
        <v>#N/A</v>
      </c>
      <c r="BS15" s="1" t="e">
        <f t="shared" si="21"/>
        <v>#N/A</v>
      </c>
      <c r="BU15" s="1">
        <v>7</v>
      </c>
      <c r="BV15" s="1" t="e">
        <f t="shared" si="22"/>
        <v>#N/A</v>
      </c>
      <c r="BW15" s="1" t="e">
        <f t="shared" si="23"/>
        <v>#N/A</v>
      </c>
      <c r="BY15" s="1">
        <v>7</v>
      </c>
      <c r="BZ15" s="1" t="e">
        <f t="shared" si="56"/>
        <v>#N/A</v>
      </c>
      <c r="CA15" s="1" t="e">
        <f t="shared" si="24"/>
        <v>#N/A</v>
      </c>
      <c r="CB15" s="1" t="e">
        <f t="shared" si="57"/>
        <v>#N/A</v>
      </c>
      <c r="CC15" s="1" t="e">
        <f t="shared" si="25"/>
        <v>#N/A</v>
      </c>
      <c r="CD15" s="1"/>
      <c r="CE15" s="1"/>
      <c r="CF15" s="1">
        <v>7</v>
      </c>
      <c r="CG15" s="1" t="e">
        <f t="shared" si="26"/>
        <v>#N/A</v>
      </c>
      <c r="CH15" s="1" t="e">
        <f t="shared" si="27"/>
        <v>#N/A</v>
      </c>
      <c r="CI15" s="4" t="e">
        <f t="shared" si="28"/>
        <v>#N/A</v>
      </c>
      <c r="CK15" s="3">
        <f t="shared" si="29"/>
        <v>1</v>
      </c>
      <c r="CL15" s="4">
        <f t="shared" si="30"/>
        <v>1</v>
      </c>
    </row>
    <row r="16" spans="2:93" x14ac:dyDescent="0.25">
      <c r="B16">
        <f t="shared" si="58"/>
        <v>8</v>
      </c>
      <c r="C16" s="3">
        <v>8</v>
      </c>
      <c r="D16" s="2">
        <f>IF('Front sheet'!$C17="","",'Front sheet'!$C17)</f>
        <v>43639</v>
      </c>
      <c r="E16" s="1">
        <f>IF('Front sheet'!D17="",#N/A,'Front sheet'!D17)</f>
        <v>1</v>
      </c>
      <c r="F16" s="1">
        <f t="shared" si="1"/>
        <v>1</v>
      </c>
      <c r="G16" s="181">
        <f ca="1">IF(J16="",NA(),IF('Front sheet'!$T$7&lt;&gt;0,AVERAGE(Tally_CL),IF(F16=1,AVERAGE(Tally),IF(F16=2,AVERAGE(Tally2),IF(F16=3,AVERAGE(Tally3),IF(F16=4,AVERAGE(Tally4),IF(F16=5,AVERAGE(Tally5))))))))</f>
        <v>2.8</v>
      </c>
      <c r="H16" s="181">
        <f t="shared" ca="1" si="2"/>
        <v>10.780000000000001</v>
      </c>
      <c r="I16" s="181">
        <f t="shared" ca="1" si="3"/>
        <v>-5.1800000000000006</v>
      </c>
      <c r="J16" s="4">
        <f t="shared" si="31"/>
        <v>1</v>
      </c>
      <c r="K16" s="279">
        <f t="shared" si="32"/>
        <v>0</v>
      </c>
      <c r="L16" s="15">
        <f t="shared" si="59"/>
        <v>0</v>
      </c>
      <c r="M16" s="16">
        <f ca="1">IF(L16="",NA(),IF('Front sheet'!$T$7&lt;&gt;0,AVERAGE(MR_CL),IF(F16=1,AVERAGE(MR_1),IF(F16=2,AVERAGE(MR_2),IF(F16=3,AVERAGE(MR_3),IF(F16=4,AVERAGE(MR_4),IF(F16=5,AVERAGE(MR_5))))))))</f>
        <v>3</v>
      </c>
      <c r="N16" s="16">
        <f t="shared" ca="1" si="4"/>
        <v>7.98</v>
      </c>
      <c r="O16" s="170">
        <f t="shared" ca="1" si="60"/>
        <v>9.81</v>
      </c>
      <c r="Q16" s="15">
        <f ca="1">IF(ISERROR($E16),0,IF($E16&gt;$H16,MAX($Q$8:Q15)+1,0))</f>
        <v>0</v>
      </c>
      <c r="R16" s="170">
        <f ca="1">IF(ISERROR($E16),0,IF($E16&lt;$I16,MAX($R$8:R15)+1,0))</f>
        <v>0</v>
      </c>
      <c r="T16" s="15">
        <f t="shared" ca="1" si="33"/>
        <v>0</v>
      </c>
      <c r="U16" s="170">
        <f t="shared" ca="1" si="34"/>
        <v>0</v>
      </c>
      <c r="W16" s="15">
        <f t="shared" ca="1" si="5"/>
        <v>1</v>
      </c>
      <c r="X16" s="170">
        <f t="shared" ca="1" si="35"/>
        <v>1</v>
      </c>
      <c r="Z16" s="15">
        <f t="shared" si="6"/>
        <v>0.5</v>
      </c>
      <c r="AA16" s="267">
        <f t="shared" si="36"/>
        <v>0</v>
      </c>
      <c r="AC16" s="15">
        <f t="shared" si="7"/>
        <v>0.5</v>
      </c>
      <c r="AD16" s="267">
        <f t="shared" si="37"/>
        <v>0</v>
      </c>
      <c r="AE16" s="265">
        <f t="shared" ca="1" si="38"/>
        <v>1</v>
      </c>
      <c r="AF16" s="15">
        <f t="shared" ca="1" si="39"/>
        <v>0</v>
      </c>
      <c r="AG16" s="16">
        <f t="shared" ca="1" si="40"/>
        <v>0</v>
      </c>
      <c r="AH16" s="16">
        <f t="shared" ca="1" si="41"/>
        <v>0</v>
      </c>
      <c r="AI16" s="16">
        <f t="shared" ca="1" si="42"/>
        <v>0</v>
      </c>
      <c r="AK16" s="15">
        <f ca="1">IF(ISERROR($L16),0,IF($L16&gt;$O16,MAX($AK$8:AK15)+1,0))</f>
        <v>0</v>
      </c>
      <c r="AL16" s="170" t="e">
        <f t="shared" ca="1" si="8"/>
        <v>#N/A</v>
      </c>
      <c r="AN16" s="15">
        <f t="shared" ca="1" si="43"/>
        <v>1</v>
      </c>
      <c r="AO16" s="16" t="e">
        <f t="shared" ca="1" si="9"/>
        <v>#N/A</v>
      </c>
      <c r="AP16" s="16">
        <f>IF(C16&lt;=$E$3,IF(OR('Front sheet'!$O$3="",'Front sheet'!$O$3=0),NA(),'Front sheet'!$O$3),NA())</f>
        <v>1</v>
      </c>
      <c r="AQ16" s="16" t="e">
        <f t="shared" ca="1" si="44"/>
        <v>#N/A</v>
      </c>
      <c r="AR16" s="16">
        <f t="shared" ca="1" si="45"/>
        <v>1</v>
      </c>
      <c r="AS16" s="16" t="e">
        <f t="shared" ca="1" si="46"/>
        <v>#N/A</v>
      </c>
      <c r="AT16" s="16">
        <f t="shared" ca="1" si="47"/>
        <v>1</v>
      </c>
      <c r="AU16" s="16" t="e">
        <f t="shared" si="61"/>
        <v>#N/A</v>
      </c>
      <c r="AV16" s="16">
        <f t="shared" ca="1" si="62"/>
        <v>1</v>
      </c>
      <c r="AW16" s="199">
        <f t="shared" si="48"/>
        <v>43639</v>
      </c>
      <c r="AX16" s="203">
        <f t="shared" si="49"/>
        <v>1</v>
      </c>
      <c r="AZ16" s="221">
        <v>8</v>
      </c>
      <c r="BA16" s="166" t="str">
        <f t="shared" ca="1" si="50"/>
        <v/>
      </c>
      <c r="BB16" s="32">
        <f t="shared" si="12"/>
        <v>43639</v>
      </c>
      <c r="BC16" s="100" t="e">
        <f t="shared" ca="1" si="13"/>
        <v>#N/A</v>
      </c>
      <c r="BD16" s="100" t="e">
        <f t="shared" ca="1" si="14"/>
        <v>#N/A</v>
      </c>
      <c r="BE16" s="100" t="e">
        <f t="shared" si="15"/>
        <v>#N/A</v>
      </c>
      <c r="BF16" s="100" t="e">
        <f t="shared" si="16"/>
        <v>#N/A</v>
      </c>
      <c r="BG16" s="223" t="e">
        <f t="shared" si="17"/>
        <v>#N/A</v>
      </c>
      <c r="BH16" s="246" t="str">
        <f t="shared" ca="1" si="51"/>
        <v/>
      </c>
      <c r="BI16" s="229" t="e">
        <f>IF($BI$6=0,#N/A,IF(BH16=BI$7,$E16-$BB$2,#N/A))</f>
        <v>#N/A</v>
      </c>
      <c r="BJ16" s="100" t="e">
        <f t="shared" si="53"/>
        <v>#N/A</v>
      </c>
      <c r="BK16" s="100" t="e">
        <f t="shared" si="54"/>
        <v>#N/A</v>
      </c>
      <c r="BL16" s="100" t="e">
        <f t="shared" si="55"/>
        <v>#N/A</v>
      </c>
      <c r="BP16" s="3">
        <v>8</v>
      </c>
      <c r="BQ16" s="1" t="e">
        <f t="shared" si="19"/>
        <v>#N/A</v>
      </c>
      <c r="BR16" s="1" t="e">
        <f t="shared" si="20"/>
        <v>#N/A</v>
      </c>
      <c r="BS16" s="1" t="e">
        <f t="shared" si="21"/>
        <v>#N/A</v>
      </c>
      <c r="BU16" s="1">
        <v>8</v>
      </c>
      <c r="BV16" s="1" t="e">
        <f t="shared" si="22"/>
        <v>#N/A</v>
      </c>
      <c r="BW16" s="1" t="e">
        <f t="shared" si="23"/>
        <v>#N/A</v>
      </c>
      <c r="BY16" s="1">
        <v>8</v>
      </c>
      <c r="BZ16" s="1" t="e">
        <f t="shared" si="56"/>
        <v>#N/A</v>
      </c>
      <c r="CA16" s="1" t="e">
        <f t="shared" si="24"/>
        <v>#N/A</v>
      </c>
      <c r="CB16" s="1" t="e">
        <f t="shared" si="57"/>
        <v>#N/A</v>
      </c>
      <c r="CC16" s="1" t="e">
        <f t="shared" si="25"/>
        <v>#N/A</v>
      </c>
      <c r="CD16" s="1"/>
      <c r="CE16" s="1"/>
      <c r="CF16" s="1">
        <v>8</v>
      </c>
      <c r="CG16" s="1" t="e">
        <f t="shared" si="26"/>
        <v>#N/A</v>
      </c>
      <c r="CH16" s="1" t="e">
        <f t="shared" si="27"/>
        <v>#N/A</v>
      </c>
      <c r="CI16" s="4" t="e">
        <f t="shared" si="28"/>
        <v>#N/A</v>
      </c>
      <c r="CK16" s="3">
        <f t="shared" si="29"/>
        <v>1</v>
      </c>
      <c r="CL16" s="4">
        <f t="shared" si="30"/>
        <v>1</v>
      </c>
    </row>
    <row r="17" spans="2:90" x14ac:dyDescent="0.25">
      <c r="B17">
        <f t="shared" si="58"/>
        <v>9</v>
      </c>
      <c r="C17" s="3">
        <v>9</v>
      </c>
      <c r="D17" s="2">
        <f>IF('Front sheet'!$C18="","",'Front sheet'!$C18)</f>
        <v>43653</v>
      </c>
      <c r="E17" s="1">
        <f>IF('Front sheet'!D18="",#N/A,'Front sheet'!D18)</f>
        <v>5</v>
      </c>
      <c r="F17" s="1">
        <f t="shared" si="1"/>
        <v>1</v>
      </c>
      <c r="G17" s="181">
        <f ca="1">IF(J17="",NA(),IF('Front sheet'!$T$7&lt;&gt;0,AVERAGE(Tally_CL),IF(F17=1,AVERAGE(Tally),IF(F17=2,AVERAGE(Tally2),IF(F17=3,AVERAGE(Tally3),IF(F17=4,AVERAGE(Tally4),IF(F17=5,AVERAGE(Tally5))))))))</f>
        <v>2.8</v>
      </c>
      <c r="H17" s="181">
        <f t="shared" ca="1" si="2"/>
        <v>10.780000000000001</v>
      </c>
      <c r="I17" s="181">
        <f t="shared" ca="1" si="3"/>
        <v>-5.1800000000000006</v>
      </c>
      <c r="J17" s="4">
        <f t="shared" si="31"/>
        <v>5</v>
      </c>
      <c r="K17" s="279">
        <f t="shared" si="32"/>
        <v>4</v>
      </c>
      <c r="L17" s="15">
        <f t="shared" si="59"/>
        <v>4</v>
      </c>
      <c r="M17" s="16">
        <f ca="1">IF(L17="",NA(),IF('Front sheet'!$T$7&lt;&gt;0,AVERAGE(MR_CL),IF(F17=1,AVERAGE(MR_1),IF(F17=2,AVERAGE(MR_2),IF(F17=3,AVERAGE(MR_3),IF(F17=4,AVERAGE(MR_4),IF(F17=5,AVERAGE(MR_5))))))))</f>
        <v>3</v>
      </c>
      <c r="N17" s="16">
        <f t="shared" ca="1" si="4"/>
        <v>7.98</v>
      </c>
      <c r="O17" s="170">
        <f t="shared" ca="1" si="60"/>
        <v>9.81</v>
      </c>
      <c r="Q17" s="15">
        <f ca="1">IF(ISERROR($E17),0,IF($E17&gt;$H17,MAX($Q$8:Q16)+1,0))</f>
        <v>0</v>
      </c>
      <c r="R17" s="170">
        <f ca="1">IF(ISERROR($E17),0,IF($E17&lt;$I17,MAX($R$8:R16)+1,0))</f>
        <v>0</v>
      </c>
      <c r="T17" s="15">
        <f t="shared" ca="1" si="33"/>
        <v>1</v>
      </c>
      <c r="U17" s="170">
        <f t="shared" ca="1" si="34"/>
        <v>0</v>
      </c>
      <c r="W17" s="15">
        <f t="shared" ca="1" si="5"/>
        <v>0</v>
      </c>
      <c r="X17" s="170">
        <f t="shared" ca="1" si="35"/>
        <v>0</v>
      </c>
      <c r="Z17" s="15">
        <f t="shared" si="6"/>
        <v>1</v>
      </c>
      <c r="AA17" s="267">
        <f t="shared" si="36"/>
        <v>0</v>
      </c>
      <c r="AC17" s="15">
        <f t="shared" si="7"/>
        <v>0</v>
      </c>
      <c r="AD17" s="267">
        <f t="shared" si="37"/>
        <v>0</v>
      </c>
      <c r="AE17" s="265">
        <f t="shared" ca="1" si="38"/>
        <v>2</v>
      </c>
      <c r="AF17" s="15">
        <f t="shared" ca="1" si="39"/>
        <v>0</v>
      </c>
      <c r="AG17" s="16">
        <f t="shared" ca="1" si="40"/>
        <v>0</v>
      </c>
      <c r="AH17" s="16">
        <f t="shared" ca="1" si="41"/>
        <v>0</v>
      </c>
      <c r="AI17" s="16">
        <f t="shared" ca="1" si="42"/>
        <v>0</v>
      </c>
      <c r="AK17" s="15">
        <f ca="1">IF(ISERROR($L17),0,IF($L17&gt;$O17,MAX($AK$8:AK16)+1,0))</f>
        <v>0</v>
      </c>
      <c r="AL17" s="170" t="e">
        <f t="shared" ca="1" si="8"/>
        <v>#N/A</v>
      </c>
      <c r="AN17" s="15">
        <f t="shared" ca="1" si="43"/>
        <v>1</v>
      </c>
      <c r="AO17" s="16" t="e">
        <f t="shared" ca="1" si="9"/>
        <v>#N/A</v>
      </c>
      <c r="AP17" s="16">
        <f>IF(C17&lt;=$E$3,IF(OR('Front sheet'!$O$3="",'Front sheet'!$O$3=0),NA(),'Front sheet'!$O$3),NA())</f>
        <v>1</v>
      </c>
      <c r="AQ17" s="16" t="e">
        <f t="shared" ca="1" si="44"/>
        <v>#N/A</v>
      </c>
      <c r="AR17" s="16" t="e">
        <f t="shared" ca="1" si="45"/>
        <v>#N/A</v>
      </c>
      <c r="AS17" s="16" t="e">
        <f t="shared" ca="1" si="46"/>
        <v>#N/A</v>
      </c>
      <c r="AT17" s="16" t="e">
        <f t="shared" ca="1" si="47"/>
        <v>#N/A</v>
      </c>
      <c r="AU17" s="16" t="e">
        <f t="shared" si="61"/>
        <v>#N/A</v>
      </c>
      <c r="AV17" s="16" t="e">
        <f t="shared" ca="1" si="62"/>
        <v>#N/A</v>
      </c>
      <c r="AW17" s="199">
        <f t="shared" si="48"/>
        <v>43653</v>
      </c>
      <c r="AX17" s="203">
        <f t="shared" si="49"/>
        <v>1</v>
      </c>
      <c r="AZ17" s="221">
        <v>9</v>
      </c>
      <c r="BA17" s="166" t="str">
        <f t="shared" ca="1" si="50"/>
        <v/>
      </c>
      <c r="BB17" s="32">
        <f t="shared" si="12"/>
        <v>43653</v>
      </c>
      <c r="BC17" s="100" t="e">
        <f t="shared" ca="1" si="13"/>
        <v>#N/A</v>
      </c>
      <c r="BD17" s="100" t="e">
        <f t="shared" ca="1" si="14"/>
        <v>#N/A</v>
      </c>
      <c r="BE17" s="100" t="e">
        <f t="shared" si="15"/>
        <v>#N/A</v>
      </c>
      <c r="BF17" s="100" t="e">
        <f t="shared" si="16"/>
        <v>#N/A</v>
      </c>
      <c r="BG17" s="223" t="e">
        <f t="shared" si="17"/>
        <v>#N/A</v>
      </c>
      <c r="BH17" s="246" t="str">
        <f t="shared" ca="1" si="51"/>
        <v/>
      </c>
      <c r="BI17" s="229" t="e">
        <f t="shared" si="52"/>
        <v>#N/A</v>
      </c>
      <c r="BJ17" s="100" t="e">
        <f t="shared" si="53"/>
        <v>#N/A</v>
      </c>
      <c r="BK17" s="100" t="e">
        <f t="shared" si="54"/>
        <v>#N/A</v>
      </c>
      <c r="BL17" s="100" t="e">
        <f t="shared" si="55"/>
        <v>#N/A</v>
      </c>
      <c r="BP17" s="3">
        <v>9</v>
      </c>
      <c r="BQ17" s="1" t="e">
        <f t="shared" si="19"/>
        <v>#N/A</v>
      </c>
      <c r="BR17" s="1" t="e">
        <f t="shared" si="20"/>
        <v>#N/A</v>
      </c>
      <c r="BS17" s="1" t="e">
        <f t="shared" si="21"/>
        <v>#N/A</v>
      </c>
      <c r="BU17" s="1">
        <v>9</v>
      </c>
      <c r="BV17" s="1" t="e">
        <f t="shared" si="22"/>
        <v>#N/A</v>
      </c>
      <c r="BW17" s="1" t="e">
        <f t="shared" si="23"/>
        <v>#N/A</v>
      </c>
      <c r="BY17" s="1">
        <v>9</v>
      </c>
      <c r="BZ17" s="1" t="e">
        <f t="shared" si="56"/>
        <v>#N/A</v>
      </c>
      <c r="CA17" s="1" t="e">
        <f t="shared" si="24"/>
        <v>#N/A</v>
      </c>
      <c r="CB17" s="1" t="e">
        <f t="shared" si="57"/>
        <v>#N/A</v>
      </c>
      <c r="CC17" s="1" t="e">
        <f t="shared" si="25"/>
        <v>#N/A</v>
      </c>
      <c r="CD17" s="1"/>
      <c r="CE17" s="1"/>
      <c r="CF17" s="1">
        <v>9</v>
      </c>
      <c r="CG17" s="1" t="e">
        <f t="shared" si="26"/>
        <v>#N/A</v>
      </c>
      <c r="CH17" s="1" t="e">
        <f t="shared" si="27"/>
        <v>#N/A</v>
      </c>
      <c r="CI17" s="4" t="e">
        <f t="shared" si="28"/>
        <v>#N/A</v>
      </c>
      <c r="CK17" s="3">
        <f t="shared" si="29"/>
        <v>5</v>
      </c>
      <c r="CL17" s="4">
        <f t="shared" si="30"/>
        <v>1</v>
      </c>
    </row>
    <row r="18" spans="2:90" x14ac:dyDescent="0.25">
      <c r="B18">
        <f t="shared" si="58"/>
        <v>10</v>
      </c>
      <c r="C18" s="3">
        <v>10</v>
      </c>
      <c r="D18" s="2">
        <f>IF('Front sheet'!$C19="","",'Front sheet'!$C19)</f>
        <v>43667</v>
      </c>
      <c r="E18" s="1">
        <f>IF('Front sheet'!D19="",#N/A,'Front sheet'!D19)</f>
        <v>1</v>
      </c>
      <c r="F18" s="1">
        <f t="shared" ref="F18:F72" si="63">IF(J18="",IF(J19="","",F17),IF($E$4=0,1,IF(C18&lt;$E$4,1,IF($E$5=0,2,IF(C18&lt;$E$5,2,IF($E$6=0,3,IF(C18&lt;$E$6,3,IF($E$7=0,4,IF(C18&lt;$E$7,4,5)))))))))</f>
        <v>1</v>
      </c>
      <c r="G18" s="181">
        <f ca="1">IF(J18="",NA(),IF('Front sheet'!$T$7&lt;&gt;0,AVERAGE(Tally_CL),IF(F18=1,AVERAGE(Tally),IF(F18=2,AVERAGE(Tally2),IF(F18=3,AVERAGE(Tally3),IF(F18=4,AVERAGE(Tally4),IF(F18=5,AVERAGE(Tally5))))))))</f>
        <v>2.8</v>
      </c>
      <c r="H18" s="181">
        <f t="shared" ref="H18:H81" ca="1" si="64">IF(J18="",NA(),IF($E$3&gt;=13,G18+$N18,#N/A))</f>
        <v>10.780000000000001</v>
      </c>
      <c r="I18" s="181">
        <f t="shared" ref="I18:I81" ca="1" si="65">IF(J18="",NA(),IF($E$3&gt;=13,G18-$N18,#N/A))</f>
        <v>-5.1800000000000006</v>
      </c>
      <c r="J18" s="4">
        <f t="shared" si="31"/>
        <v>1</v>
      </c>
      <c r="K18" s="279">
        <f t="shared" si="32"/>
        <v>4</v>
      </c>
      <c r="L18" s="15">
        <f t="shared" si="59"/>
        <v>4</v>
      </c>
      <c r="M18" s="16">
        <f ca="1">IF(L18="",NA(),IF('Front sheet'!$T$7&lt;&gt;0,AVERAGE(MR_CL),IF(F18=1,AVERAGE(MR_1),IF(F18=2,AVERAGE(MR_2),IF(F18=3,AVERAGE(MR_3),IF(F18=4,AVERAGE(MR_4),IF(F18=5,AVERAGE(MR_5))))))))</f>
        <v>3</v>
      </c>
      <c r="N18" s="16">
        <f t="shared" ca="1" si="4"/>
        <v>7.98</v>
      </c>
      <c r="O18" s="170">
        <f t="shared" ca="1" si="60"/>
        <v>9.81</v>
      </c>
      <c r="Q18" s="15">
        <f ca="1">IF(ISERROR($E18),0,IF($E18&gt;$H18,MAX($Q$8:Q17)+1,0))</f>
        <v>0</v>
      </c>
      <c r="R18" s="170">
        <f ca="1">IF(ISERROR($E18),0,IF($E18&lt;$I18,MAX($R$8:R17)+1,0))</f>
        <v>0</v>
      </c>
      <c r="T18" s="15">
        <f t="shared" ca="1" si="33"/>
        <v>0</v>
      </c>
      <c r="U18" s="170">
        <f t="shared" ca="1" si="34"/>
        <v>0</v>
      </c>
      <c r="W18" s="15">
        <f t="shared" ca="1" si="5"/>
        <v>1</v>
      </c>
      <c r="X18" s="170">
        <f t="shared" ca="1" si="35"/>
        <v>0</v>
      </c>
      <c r="Z18" s="15">
        <f t="shared" si="6"/>
        <v>0</v>
      </c>
      <c r="AA18" s="267">
        <f t="shared" si="36"/>
        <v>0</v>
      </c>
      <c r="AC18" s="15">
        <f t="shared" si="7"/>
        <v>1</v>
      </c>
      <c r="AD18" s="267">
        <f t="shared" si="37"/>
        <v>0</v>
      </c>
      <c r="AE18" s="265">
        <f t="shared" ca="1" si="38"/>
        <v>1</v>
      </c>
      <c r="AF18" s="15">
        <f t="shared" ca="1" si="39"/>
        <v>0</v>
      </c>
      <c r="AG18" s="16">
        <f t="shared" ca="1" si="40"/>
        <v>0</v>
      </c>
      <c r="AH18" s="16">
        <f t="shared" ca="1" si="41"/>
        <v>0</v>
      </c>
      <c r="AI18" s="16">
        <f t="shared" ca="1" si="42"/>
        <v>0</v>
      </c>
      <c r="AK18" s="15">
        <f ca="1">IF(ISERROR($L18),0,IF($L18&gt;$O18,MAX($AK$8:AK17)+1,0))</f>
        <v>0</v>
      </c>
      <c r="AL18" s="170" t="e">
        <f t="shared" ca="1" si="8"/>
        <v>#N/A</v>
      </c>
      <c r="AN18" s="15">
        <f t="shared" ca="1" si="43"/>
        <v>1</v>
      </c>
      <c r="AO18" s="16" t="e">
        <f t="shared" ca="1" si="9"/>
        <v>#N/A</v>
      </c>
      <c r="AP18" s="16">
        <f>IF(C18&lt;=$E$3,IF(OR('Front sheet'!$O$3="",'Front sheet'!$O$3=0),NA(),'Front sheet'!$O$3),NA())</f>
        <v>1</v>
      </c>
      <c r="AQ18" s="16" t="e">
        <f t="shared" ca="1" si="44"/>
        <v>#N/A</v>
      </c>
      <c r="AR18" s="16" t="e">
        <f t="shared" ca="1" si="45"/>
        <v>#N/A</v>
      </c>
      <c r="AS18" s="16" t="e">
        <f t="shared" ca="1" si="46"/>
        <v>#N/A</v>
      </c>
      <c r="AT18" s="16" t="e">
        <f t="shared" ca="1" si="47"/>
        <v>#N/A</v>
      </c>
      <c r="AU18" s="16" t="e">
        <f t="shared" si="61"/>
        <v>#N/A</v>
      </c>
      <c r="AV18" s="16" t="e">
        <f t="shared" ca="1" si="62"/>
        <v>#N/A</v>
      </c>
      <c r="AW18" s="199">
        <f t="shared" si="48"/>
        <v>43667</v>
      </c>
      <c r="AX18" s="203">
        <f t="shared" si="49"/>
        <v>1</v>
      </c>
      <c r="AZ18" s="221">
        <v>10</v>
      </c>
      <c r="BA18" s="166" t="str">
        <f t="shared" ca="1" si="50"/>
        <v/>
      </c>
      <c r="BB18" s="32">
        <f t="shared" si="12"/>
        <v>43667</v>
      </c>
      <c r="BC18" s="100" t="e">
        <f t="shared" ca="1" si="13"/>
        <v>#N/A</v>
      </c>
      <c r="BD18" s="100" t="e">
        <f t="shared" ca="1" si="14"/>
        <v>#N/A</v>
      </c>
      <c r="BE18" s="100" t="e">
        <f t="shared" si="15"/>
        <v>#N/A</v>
      </c>
      <c r="BF18" s="100" t="e">
        <f t="shared" si="16"/>
        <v>#N/A</v>
      </c>
      <c r="BG18" s="223" t="e">
        <f t="shared" si="17"/>
        <v>#N/A</v>
      </c>
      <c r="BH18" s="246" t="str">
        <f t="shared" ca="1" si="51"/>
        <v/>
      </c>
      <c r="BI18" s="229" t="e">
        <f t="shared" si="52"/>
        <v>#N/A</v>
      </c>
      <c r="BJ18" s="100" t="e">
        <f t="shared" si="53"/>
        <v>#N/A</v>
      </c>
      <c r="BK18" s="100" t="e">
        <f t="shared" si="54"/>
        <v>#N/A</v>
      </c>
      <c r="BL18" s="100" t="e">
        <f t="shared" si="55"/>
        <v>#N/A</v>
      </c>
      <c r="BP18" s="3">
        <v>10</v>
      </c>
      <c r="BQ18" s="1" t="e">
        <f t="shared" si="19"/>
        <v>#N/A</v>
      </c>
      <c r="BR18" s="1" t="e">
        <f t="shared" si="20"/>
        <v>#N/A</v>
      </c>
      <c r="BS18" s="1" t="e">
        <f t="shared" si="21"/>
        <v>#N/A</v>
      </c>
      <c r="BU18" s="1">
        <v>10</v>
      </c>
      <c r="BV18" s="1" t="e">
        <f t="shared" si="22"/>
        <v>#N/A</v>
      </c>
      <c r="BW18" s="1" t="e">
        <f t="shared" si="23"/>
        <v>#N/A</v>
      </c>
      <c r="BY18" s="1">
        <v>10</v>
      </c>
      <c r="BZ18" s="1" t="e">
        <f t="shared" si="56"/>
        <v>#N/A</v>
      </c>
      <c r="CA18" s="1" t="e">
        <f t="shared" si="24"/>
        <v>#N/A</v>
      </c>
      <c r="CB18" s="1" t="e">
        <f t="shared" si="57"/>
        <v>#N/A</v>
      </c>
      <c r="CC18" s="1" t="e">
        <f t="shared" si="25"/>
        <v>#N/A</v>
      </c>
      <c r="CD18" s="1"/>
      <c r="CE18" s="1"/>
      <c r="CF18" s="1">
        <v>10</v>
      </c>
      <c r="CG18" s="1" t="e">
        <f t="shared" si="26"/>
        <v>#N/A</v>
      </c>
      <c r="CH18" s="1" t="e">
        <f t="shared" si="27"/>
        <v>#N/A</v>
      </c>
      <c r="CI18" s="4" t="e">
        <f t="shared" si="28"/>
        <v>#N/A</v>
      </c>
      <c r="CK18" s="3">
        <f t="shared" si="29"/>
        <v>1</v>
      </c>
      <c r="CL18" s="4">
        <f t="shared" si="30"/>
        <v>1</v>
      </c>
    </row>
    <row r="19" spans="2:90" x14ac:dyDescent="0.25">
      <c r="B19">
        <f t="shared" si="58"/>
        <v>11</v>
      </c>
      <c r="C19" s="3">
        <v>11</v>
      </c>
      <c r="D19" s="2">
        <f>IF('Front sheet'!$C20="","",'Front sheet'!$C20)</f>
        <v>43681</v>
      </c>
      <c r="E19" s="1">
        <f>IF('Front sheet'!D20="",#N/A,'Front sheet'!D20)</f>
        <v>2</v>
      </c>
      <c r="F19" s="1">
        <f t="shared" si="63"/>
        <v>1</v>
      </c>
      <c r="G19" s="181">
        <f ca="1">IF(J19="",NA(),IF('Front sheet'!$T$7&lt;&gt;0,AVERAGE(Tally_CL),IF(F19=1,AVERAGE(Tally),IF(F19=2,AVERAGE(Tally2),IF(F19=3,AVERAGE(Tally3),IF(F19=4,AVERAGE(Tally4),IF(F19=5,AVERAGE(Tally5))))))))</f>
        <v>2.8</v>
      </c>
      <c r="H19" s="181">
        <f t="shared" ca="1" si="64"/>
        <v>10.780000000000001</v>
      </c>
      <c r="I19" s="181">
        <f t="shared" ca="1" si="65"/>
        <v>-5.1800000000000006</v>
      </c>
      <c r="J19" s="4">
        <f t="shared" si="31"/>
        <v>2</v>
      </c>
      <c r="K19" s="279">
        <f t="shared" si="32"/>
        <v>1</v>
      </c>
      <c r="L19" s="15">
        <f>IF(ISERROR(E19),IF(C19&lt;$E$3,"",#N/A),IF(ISERROR(E18),"",IF(E18="","",IF(E19="","",ABS(E18-E19)))))</f>
        <v>1</v>
      </c>
      <c r="M19" s="16">
        <f ca="1">IF(L19="",NA(),IF('Front sheet'!$T$7&lt;&gt;0,AVERAGE(MR_CL),IF(F19=1,AVERAGE(MR_1),IF(F19=2,AVERAGE(MR_2),IF(F19=3,AVERAGE(MR_3),IF(F19=4,AVERAGE(MR_4),IF(F19=5,AVERAGE(MR_5))))))))</f>
        <v>3</v>
      </c>
      <c r="N19" s="16">
        <f t="shared" ca="1" si="4"/>
        <v>7.98</v>
      </c>
      <c r="O19" s="170">
        <f t="shared" ca="1" si="60"/>
        <v>9.81</v>
      </c>
      <c r="Q19" s="15">
        <f ca="1">IF(ISERROR($E19),0,IF($E19&gt;$H19,MAX($Q$8:Q18)+1,0))</f>
        <v>0</v>
      </c>
      <c r="R19" s="170">
        <f ca="1">IF(ISERROR($E19),0,IF($E19&lt;$I19,MAX($R$8:R18)+1,0))</f>
        <v>0</v>
      </c>
      <c r="T19" s="15">
        <f t="shared" ca="1" si="33"/>
        <v>0</v>
      </c>
      <c r="U19" s="170">
        <f t="shared" ca="1" si="34"/>
        <v>0</v>
      </c>
      <c r="W19" s="15">
        <f t="shared" ca="1" si="5"/>
        <v>1</v>
      </c>
      <c r="X19" s="170">
        <f t="shared" ca="1" si="35"/>
        <v>0</v>
      </c>
      <c r="Z19" s="15">
        <f t="shared" si="6"/>
        <v>1</v>
      </c>
      <c r="AA19" s="267">
        <f t="shared" si="36"/>
        <v>0</v>
      </c>
      <c r="AC19" s="15">
        <f t="shared" si="7"/>
        <v>0</v>
      </c>
      <c r="AD19" s="267">
        <f t="shared" si="37"/>
        <v>0</v>
      </c>
      <c r="AE19" s="265">
        <f t="shared" ca="1" si="38"/>
        <v>1</v>
      </c>
      <c r="AF19" s="15">
        <f t="shared" ca="1" si="39"/>
        <v>0</v>
      </c>
      <c r="AG19" s="16">
        <f t="shared" ca="1" si="40"/>
        <v>0</v>
      </c>
      <c r="AH19" s="16">
        <f t="shared" ca="1" si="41"/>
        <v>0</v>
      </c>
      <c r="AI19" s="16">
        <f t="shared" ca="1" si="42"/>
        <v>0</v>
      </c>
      <c r="AK19" s="15">
        <f ca="1">IF(ISERROR($L19),0,IF($L19&gt;$O19,MAX($AK$8:AK18)+1,0))</f>
        <v>0</v>
      </c>
      <c r="AL19" s="170" t="e">
        <f t="shared" ca="1" si="8"/>
        <v>#N/A</v>
      </c>
      <c r="AN19" s="15">
        <f t="shared" ca="1" si="43"/>
        <v>1</v>
      </c>
      <c r="AO19" s="16" t="e">
        <f t="shared" ca="1" si="9"/>
        <v>#N/A</v>
      </c>
      <c r="AP19" s="16">
        <f>IF(C19&lt;=$E$3,IF(OR('Front sheet'!$O$3="",'Front sheet'!$O$3=0),NA(),'Front sheet'!$O$3),NA())</f>
        <v>1</v>
      </c>
      <c r="AQ19" s="16" t="e">
        <f t="shared" ca="1" si="44"/>
        <v>#N/A</v>
      </c>
      <c r="AR19" s="16" t="e">
        <f t="shared" ca="1" si="45"/>
        <v>#N/A</v>
      </c>
      <c r="AS19" s="16" t="e">
        <f t="shared" ca="1" si="46"/>
        <v>#N/A</v>
      </c>
      <c r="AT19" s="16" t="e">
        <f t="shared" ca="1" si="47"/>
        <v>#N/A</v>
      </c>
      <c r="AU19" s="16" t="e">
        <f t="shared" si="61"/>
        <v>#N/A</v>
      </c>
      <c r="AV19" s="16" t="e">
        <f t="shared" ca="1" si="62"/>
        <v>#N/A</v>
      </c>
      <c r="AW19" s="199">
        <f t="shared" si="48"/>
        <v>43681</v>
      </c>
      <c r="AX19" s="203">
        <f t="shared" si="49"/>
        <v>1</v>
      </c>
      <c r="AZ19" s="221">
        <v>11</v>
      </c>
      <c r="BA19" s="166" t="str">
        <f t="shared" ca="1" si="50"/>
        <v/>
      </c>
      <c r="BB19" s="32">
        <f t="shared" si="12"/>
        <v>43681</v>
      </c>
      <c r="BC19" s="100" t="e">
        <f t="shared" ca="1" si="13"/>
        <v>#N/A</v>
      </c>
      <c r="BD19" s="100" t="e">
        <f t="shared" ca="1" si="14"/>
        <v>#N/A</v>
      </c>
      <c r="BE19" s="100" t="e">
        <f t="shared" si="15"/>
        <v>#N/A</v>
      </c>
      <c r="BF19" s="100" t="e">
        <f t="shared" si="16"/>
        <v>#N/A</v>
      </c>
      <c r="BG19" s="223" t="e">
        <f t="shared" si="17"/>
        <v>#N/A</v>
      </c>
      <c r="BH19" s="246" t="str">
        <f t="shared" ca="1" si="51"/>
        <v/>
      </c>
      <c r="BI19" s="229" t="e">
        <f t="shared" si="52"/>
        <v>#N/A</v>
      </c>
      <c r="BJ19" s="100" t="e">
        <f t="shared" si="53"/>
        <v>#N/A</v>
      </c>
      <c r="BK19" s="100" t="e">
        <f t="shared" si="54"/>
        <v>#N/A</v>
      </c>
      <c r="BL19" s="100" t="e">
        <f t="shared" si="55"/>
        <v>#N/A</v>
      </c>
      <c r="BP19" s="3">
        <v>11</v>
      </c>
      <c r="BQ19" s="1" t="e">
        <f t="shared" si="19"/>
        <v>#N/A</v>
      </c>
      <c r="BR19" s="1" t="e">
        <f t="shared" si="20"/>
        <v>#N/A</v>
      </c>
      <c r="BS19" s="1" t="e">
        <f t="shared" si="21"/>
        <v>#N/A</v>
      </c>
      <c r="BU19" s="1">
        <v>11</v>
      </c>
      <c r="BV19" s="1" t="e">
        <f t="shared" si="22"/>
        <v>#N/A</v>
      </c>
      <c r="BW19" s="1" t="e">
        <f t="shared" si="23"/>
        <v>#N/A</v>
      </c>
      <c r="BY19" s="1">
        <v>11</v>
      </c>
      <c r="BZ19" s="1" t="e">
        <f t="shared" si="56"/>
        <v>#N/A</v>
      </c>
      <c r="CA19" s="1" t="e">
        <f t="shared" si="24"/>
        <v>#N/A</v>
      </c>
      <c r="CB19" s="1" t="e">
        <f t="shared" si="57"/>
        <v>#N/A</v>
      </c>
      <c r="CC19" s="1" t="e">
        <f t="shared" si="25"/>
        <v>#N/A</v>
      </c>
      <c r="CD19" s="1"/>
      <c r="CE19" s="1"/>
      <c r="CF19" s="1">
        <v>11</v>
      </c>
      <c r="CG19" s="1" t="e">
        <f t="shared" si="26"/>
        <v>#N/A</v>
      </c>
      <c r="CH19" s="1" t="e">
        <f t="shared" si="27"/>
        <v>#N/A</v>
      </c>
      <c r="CI19" s="4" t="e">
        <f t="shared" si="28"/>
        <v>#N/A</v>
      </c>
      <c r="CK19" s="3">
        <f t="shared" si="29"/>
        <v>2</v>
      </c>
      <c r="CL19" s="4">
        <f t="shared" si="30"/>
        <v>1</v>
      </c>
    </row>
    <row r="20" spans="2:90" x14ac:dyDescent="0.25">
      <c r="B20">
        <f t="shared" si="58"/>
        <v>12</v>
      </c>
      <c r="C20" s="3">
        <v>12</v>
      </c>
      <c r="D20" s="2">
        <f>IF('Front sheet'!$C21="","",'Front sheet'!$C21)</f>
        <v>43695</v>
      </c>
      <c r="E20" s="1">
        <f>IF('Front sheet'!D21="",#N/A,'Front sheet'!D21)</f>
        <v>3</v>
      </c>
      <c r="F20" s="1">
        <f t="shared" si="63"/>
        <v>1</v>
      </c>
      <c r="G20" s="181">
        <f ca="1">IF(J20="",NA(),IF('Front sheet'!$T$7&lt;&gt;0,AVERAGE(Tally_CL),IF(F20=1,AVERAGE(Tally),IF(F20=2,AVERAGE(Tally2),IF(F20=3,AVERAGE(Tally3),IF(F20=4,AVERAGE(Tally4),IF(F20=5,AVERAGE(Tally5))))))))</f>
        <v>2.8</v>
      </c>
      <c r="H20" s="181">
        <f t="shared" ca="1" si="64"/>
        <v>10.780000000000001</v>
      </c>
      <c r="I20" s="181">
        <f t="shared" ca="1" si="65"/>
        <v>-5.1800000000000006</v>
      </c>
      <c r="J20" s="4">
        <f t="shared" si="31"/>
        <v>3</v>
      </c>
      <c r="K20" s="279">
        <f t="shared" si="32"/>
        <v>1</v>
      </c>
      <c r="L20" s="15">
        <f t="shared" ref="L20:L83" si="66">IF(ISERROR(E20),IF(C20&lt;$E$3,"",#N/A),IF(ISERROR(E19),"",IF(E19="","",IF(E20="","",ABS(E19-E20)))))</f>
        <v>1</v>
      </c>
      <c r="M20" s="16">
        <f ca="1">IF(L20="",NA(),IF('Front sheet'!$T$7&lt;&gt;0,AVERAGE(MR_CL),IF(F20=1,AVERAGE(MR_1),IF(F20=2,AVERAGE(MR_2),IF(F20=3,AVERAGE(MR_3),IF(F20=4,AVERAGE(MR_4),IF(F20=5,AVERAGE(MR_5))))))))</f>
        <v>3</v>
      </c>
      <c r="N20" s="16">
        <f t="shared" ca="1" si="4"/>
        <v>7.98</v>
      </c>
      <c r="O20" s="170">
        <f t="shared" ca="1" si="60"/>
        <v>9.81</v>
      </c>
      <c r="Q20" s="15">
        <f ca="1">IF(ISERROR($E20),0,IF($E20&gt;$H20,MAX($Q$8:Q19)+1,0))</f>
        <v>0</v>
      </c>
      <c r="R20" s="170">
        <f ca="1">IF(ISERROR($E20),0,IF($E20&lt;$I20,MAX($R$8:R19)+1,0))</f>
        <v>0</v>
      </c>
      <c r="T20" s="15">
        <f t="shared" ca="1" si="33"/>
        <v>1</v>
      </c>
      <c r="U20" s="170">
        <f t="shared" ca="1" si="34"/>
        <v>0</v>
      </c>
      <c r="W20" s="15">
        <f t="shared" ca="1" si="5"/>
        <v>0</v>
      </c>
      <c r="X20" s="170">
        <f t="shared" ca="1" si="35"/>
        <v>0</v>
      </c>
      <c r="Z20" s="15">
        <f t="shared" si="6"/>
        <v>1</v>
      </c>
      <c r="AA20" s="267">
        <f t="shared" si="36"/>
        <v>0</v>
      </c>
      <c r="AC20" s="15">
        <f t="shared" si="7"/>
        <v>0</v>
      </c>
      <c r="AD20" s="267">
        <f t="shared" si="37"/>
        <v>0</v>
      </c>
      <c r="AE20" s="265">
        <f t="shared" ca="1" si="38"/>
        <v>2</v>
      </c>
      <c r="AF20" s="15">
        <f t="shared" ca="1" si="39"/>
        <v>0</v>
      </c>
      <c r="AG20" s="16">
        <f t="shared" ca="1" si="40"/>
        <v>0</v>
      </c>
      <c r="AH20" s="16">
        <f t="shared" ca="1" si="41"/>
        <v>0</v>
      </c>
      <c r="AI20" s="16">
        <f t="shared" ca="1" si="42"/>
        <v>0</v>
      </c>
      <c r="AK20" s="15">
        <f ca="1">IF(ISERROR($L20),0,IF($L20&gt;$O20,MAX($AK$8:AK19)+1,0))</f>
        <v>0</v>
      </c>
      <c r="AL20" s="170" t="e">
        <f t="shared" ca="1" si="8"/>
        <v>#N/A</v>
      </c>
      <c r="AN20" s="15">
        <f t="shared" ca="1" si="43"/>
        <v>1</v>
      </c>
      <c r="AO20" s="16" t="e">
        <f t="shared" ca="1" si="9"/>
        <v>#N/A</v>
      </c>
      <c r="AP20" s="16">
        <f>IF(C20&lt;=$E$3,IF(OR('Front sheet'!$O$3="",'Front sheet'!$O$3=0),NA(),'Front sheet'!$O$3),NA())</f>
        <v>1</v>
      </c>
      <c r="AQ20" s="16" t="e">
        <f t="shared" ca="1" si="44"/>
        <v>#N/A</v>
      </c>
      <c r="AR20" s="16" t="e">
        <f t="shared" ca="1" si="45"/>
        <v>#N/A</v>
      </c>
      <c r="AS20" s="16" t="e">
        <f t="shared" ca="1" si="46"/>
        <v>#N/A</v>
      </c>
      <c r="AT20" s="16" t="e">
        <f t="shared" ca="1" si="47"/>
        <v>#N/A</v>
      </c>
      <c r="AU20" s="16" t="e">
        <f t="shared" si="61"/>
        <v>#N/A</v>
      </c>
      <c r="AV20" s="16" t="e">
        <f t="shared" ca="1" si="62"/>
        <v>#N/A</v>
      </c>
      <c r="AW20" s="199">
        <f t="shared" si="48"/>
        <v>43695</v>
      </c>
      <c r="AX20" s="203">
        <f t="shared" si="49"/>
        <v>1</v>
      </c>
      <c r="AZ20" s="221">
        <v>12</v>
      </c>
      <c r="BA20" s="166" t="str">
        <f t="shared" ca="1" si="50"/>
        <v/>
      </c>
      <c r="BB20" s="32">
        <f t="shared" si="12"/>
        <v>43695</v>
      </c>
      <c r="BC20" s="100" t="e">
        <f t="shared" ca="1" si="13"/>
        <v>#N/A</v>
      </c>
      <c r="BD20" s="100" t="e">
        <f t="shared" ca="1" si="14"/>
        <v>#N/A</v>
      </c>
      <c r="BE20" s="100" t="e">
        <f t="shared" si="15"/>
        <v>#N/A</v>
      </c>
      <c r="BF20" s="100" t="e">
        <f t="shared" si="16"/>
        <v>#N/A</v>
      </c>
      <c r="BG20" s="223" t="e">
        <f t="shared" si="17"/>
        <v>#N/A</v>
      </c>
      <c r="BH20" s="246" t="str">
        <f t="shared" ca="1" si="51"/>
        <v/>
      </c>
      <c r="BI20" s="229" t="e">
        <f t="shared" si="52"/>
        <v>#N/A</v>
      </c>
      <c r="BJ20" s="100" t="e">
        <f t="shared" si="53"/>
        <v>#N/A</v>
      </c>
      <c r="BK20" s="100" t="e">
        <f t="shared" si="54"/>
        <v>#N/A</v>
      </c>
      <c r="BL20" s="100" t="e">
        <f t="shared" si="55"/>
        <v>#N/A</v>
      </c>
      <c r="BP20" s="3">
        <v>12</v>
      </c>
      <c r="BQ20" s="1" t="e">
        <f t="shared" si="19"/>
        <v>#N/A</v>
      </c>
      <c r="BR20" s="1" t="e">
        <f t="shared" si="20"/>
        <v>#N/A</v>
      </c>
      <c r="BS20" s="1" t="e">
        <f t="shared" si="21"/>
        <v>#N/A</v>
      </c>
      <c r="BU20" s="1">
        <v>12</v>
      </c>
      <c r="BV20" s="1" t="e">
        <f t="shared" si="22"/>
        <v>#N/A</v>
      </c>
      <c r="BW20" s="1" t="e">
        <f t="shared" si="23"/>
        <v>#N/A</v>
      </c>
      <c r="BY20" s="1">
        <v>12</v>
      </c>
      <c r="BZ20" s="1" t="e">
        <f t="shared" si="56"/>
        <v>#N/A</v>
      </c>
      <c r="CA20" s="1" t="e">
        <f t="shared" si="24"/>
        <v>#N/A</v>
      </c>
      <c r="CB20" s="1" t="e">
        <f t="shared" si="57"/>
        <v>#N/A</v>
      </c>
      <c r="CC20" s="1" t="e">
        <f t="shared" si="25"/>
        <v>#N/A</v>
      </c>
      <c r="CD20" s="1"/>
      <c r="CE20" s="1"/>
      <c r="CF20" s="1">
        <v>12</v>
      </c>
      <c r="CG20" s="1" t="e">
        <f t="shared" si="26"/>
        <v>#N/A</v>
      </c>
      <c r="CH20" s="1" t="e">
        <f t="shared" si="27"/>
        <v>#N/A</v>
      </c>
      <c r="CI20" s="4" t="e">
        <f t="shared" si="28"/>
        <v>#N/A</v>
      </c>
      <c r="CK20" s="3">
        <f t="shared" si="29"/>
        <v>3</v>
      </c>
      <c r="CL20" s="4">
        <f t="shared" si="30"/>
        <v>1</v>
      </c>
    </row>
    <row r="21" spans="2:90" x14ac:dyDescent="0.25">
      <c r="B21">
        <f t="shared" si="58"/>
        <v>13</v>
      </c>
      <c r="C21" s="3">
        <v>13</v>
      </c>
      <c r="D21" s="2">
        <f>IF('Front sheet'!$C22="","",'Front sheet'!$C22)</f>
        <v>43709</v>
      </c>
      <c r="E21" s="1">
        <f>IF('Front sheet'!D22="",#N/A,'Front sheet'!D22)</f>
        <v>4</v>
      </c>
      <c r="F21" s="1">
        <f t="shared" si="63"/>
        <v>1</v>
      </c>
      <c r="G21" s="181">
        <f ca="1">IF(J21="",NA(),IF('Front sheet'!$T$7&lt;&gt;0,AVERAGE(Tally_CL),IF(F21=1,AVERAGE(Tally),IF(F21=2,AVERAGE(Tally2),IF(F21=3,AVERAGE(Tally3),IF(F21=4,AVERAGE(Tally4),IF(F21=5,AVERAGE(Tally5))))))))</f>
        <v>2.8</v>
      </c>
      <c r="H21" s="181">
        <f t="shared" ca="1" si="64"/>
        <v>10.780000000000001</v>
      </c>
      <c r="I21" s="181">
        <f t="shared" ca="1" si="65"/>
        <v>-5.1800000000000006</v>
      </c>
      <c r="J21" s="4">
        <f t="shared" si="31"/>
        <v>4</v>
      </c>
      <c r="K21" s="279">
        <f t="shared" si="32"/>
        <v>1</v>
      </c>
      <c r="L21" s="15">
        <f t="shared" si="66"/>
        <v>1</v>
      </c>
      <c r="M21" s="16">
        <f ca="1">IF(L21="",NA(),IF('Front sheet'!$T$7&lt;&gt;0,AVERAGE(MR_CL),IF(F21=1,AVERAGE(MR_1),IF(F21=2,AVERAGE(MR_2),IF(F21=3,AVERAGE(MR_3),IF(F21=4,AVERAGE(MR_4),IF(F21=5,AVERAGE(MR_5))))))))</f>
        <v>3</v>
      </c>
      <c r="N21" s="16">
        <f t="shared" ca="1" si="4"/>
        <v>7.98</v>
      </c>
      <c r="O21" s="170">
        <f t="shared" ca="1" si="60"/>
        <v>9.81</v>
      </c>
      <c r="Q21" s="15">
        <f ca="1">IF(ISERROR($E21),0,IF($E21&gt;$H21,MAX($Q$8:Q20)+1,0))</f>
        <v>0</v>
      </c>
      <c r="R21" s="170">
        <f ca="1">IF(ISERROR($E21),0,IF($E21&lt;$I21,MAX($R$8:R20)+1,0))</f>
        <v>0</v>
      </c>
      <c r="T21" s="15">
        <f t="shared" ca="1" si="33"/>
        <v>1</v>
      </c>
      <c r="U21" s="170">
        <f t="shared" ca="1" si="34"/>
        <v>0</v>
      </c>
      <c r="W21" s="15">
        <f t="shared" ca="1" si="5"/>
        <v>0</v>
      </c>
      <c r="X21" s="170">
        <f t="shared" ca="1" si="35"/>
        <v>0</v>
      </c>
      <c r="Z21" s="15">
        <f t="shared" si="6"/>
        <v>1</v>
      </c>
      <c r="AA21" s="267">
        <f t="shared" si="36"/>
        <v>0</v>
      </c>
      <c r="AC21" s="15">
        <f t="shared" si="7"/>
        <v>0</v>
      </c>
      <c r="AD21" s="267">
        <f t="shared" si="37"/>
        <v>0</v>
      </c>
      <c r="AE21" s="265">
        <f t="shared" ca="1" si="38"/>
        <v>2</v>
      </c>
      <c r="AF21" s="15">
        <f t="shared" ca="1" si="39"/>
        <v>0</v>
      </c>
      <c r="AG21" s="16">
        <f t="shared" ca="1" si="40"/>
        <v>0</v>
      </c>
      <c r="AH21" s="16">
        <f t="shared" ca="1" si="41"/>
        <v>0</v>
      </c>
      <c r="AI21" s="16">
        <f t="shared" ca="1" si="42"/>
        <v>0</v>
      </c>
      <c r="AK21" s="15">
        <f ca="1">IF(ISERROR($L21),0,IF($L21&gt;$O21,MAX($AK$8:AK20)+1,0))</f>
        <v>0</v>
      </c>
      <c r="AL21" s="170" t="e">
        <f t="shared" ca="1" si="8"/>
        <v>#N/A</v>
      </c>
      <c r="AN21" s="15">
        <f t="shared" ca="1" si="43"/>
        <v>1</v>
      </c>
      <c r="AO21" s="16" t="e">
        <f t="shared" ca="1" si="9"/>
        <v>#N/A</v>
      </c>
      <c r="AP21" s="16">
        <f>IF(C21&lt;=$E$3,IF(OR('Front sheet'!$O$3="",'Front sheet'!$O$3=0),NA(),'Front sheet'!$O$3),NA())</f>
        <v>1</v>
      </c>
      <c r="AQ21" s="16" t="e">
        <f t="shared" ca="1" si="44"/>
        <v>#N/A</v>
      </c>
      <c r="AR21" s="16" t="e">
        <f t="shared" ca="1" si="45"/>
        <v>#N/A</v>
      </c>
      <c r="AS21" s="16" t="e">
        <f t="shared" ca="1" si="46"/>
        <v>#N/A</v>
      </c>
      <c r="AT21" s="16" t="e">
        <f t="shared" ca="1" si="47"/>
        <v>#N/A</v>
      </c>
      <c r="AU21" s="16" t="e">
        <f t="shared" si="61"/>
        <v>#N/A</v>
      </c>
      <c r="AV21" s="16" t="e">
        <f t="shared" ca="1" si="62"/>
        <v>#N/A</v>
      </c>
      <c r="AW21" s="199">
        <f t="shared" si="48"/>
        <v>43709</v>
      </c>
      <c r="AX21" s="203">
        <f t="shared" si="49"/>
        <v>1</v>
      </c>
      <c r="AZ21" s="221">
        <v>13</v>
      </c>
      <c r="BA21" s="166">
        <f t="shared" ca="1" si="50"/>
        <v>2</v>
      </c>
      <c r="BB21" s="32">
        <f t="shared" si="12"/>
        <v>43709</v>
      </c>
      <c r="BC21" s="100" t="e">
        <f t="shared" ca="1" si="13"/>
        <v>#N/A</v>
      </c>
      <c r="BD21" s="100">
        <f t="shared" ca="1" si="14"/>
        <v>-0.39749999999999996</v>
      </c>
      <c r="BE21" s="100" t="e">
        <f t="shared" si="15"/>
        <v>#N/A</v>
      </c>
      <c r="BF21" s="100" t="e">
        <f t="shared" si="16"/>
        <v>#N/A</v>
      </c>
      <c r="BG21" s="223" t="e">
        <f t="shared" si="17"/>
        <v>#N/A</v>
      </c>
      <c r="BH21" s="246" t="str">
        <f t="shared" ca="1" si="51"/>
        <v/>
      </c>
      <c r="BI21" s="229" t="e">
        <f t="shared" si="52"/>
        <v>#N/A</v>
      </c>
      <c r="BJ21" s="100" t="e">
        <f t="shared" si="53"/>
        <v>#N/A</v>
      </c>
      <c r="BK21" s="100" t="e">
        <f t="shared" si="54"/>
        <v>#N/A</v>
      </c>
      <c r="BL21" s="100" t="e">
        <f t="shared" si="55"/>
        <v>#N/A</v>
      </c>
      <c r="BP21" s="3">
        <v>13</v>
      </c>
      <c r="BQ21" s="1" t="e">
        <f t="shared" si="19"/>
        <v>#N/A</v>
      </c>
      <c r="BR21" s="1" t="e">
        <f t="shared" si="20"/>
        <v>#N/A</v>
      </c>
      <c r="BS21" s="1" t="e">
        <f t="shared" si="21"/>
        <v>#N/A</v>
      </c>
      <c r="BU21" s="1">
        <v>13</v>
      </c>
      <c r="BV21" s="1" t="e">
        <f t="shared" si="22"/>
        <v>#N/A</v>
      </c>
      <c r="BW21" s="1" t="e">
        <f t="shared" si="23"/>
        <v>#N/A</v>
      </c>
      <c r="BY21" s="1">
        <v>13</v>
      </c>
      <c r="BZ21" s="1" t="e">
        <f t="shared" si="56"/>
        <v>#N/A</v>
      </c>
      <c r="CA21" s="1" t="e">
        <f t="shared" si="24"/>
        <v>#N/A</v>
      </c>
      <c r="CB21" s="1" t="e">
        <f t="shared" si="57"/>
        <v>#N/A</v>
      </c>
      <c r="CC21" s="1" t="e">
        <f t="shared" si="25"/>
        <v>#N/A</v>
      </c>
      <c r="CD21" s="1"/>
      <c r="CE21" s="1"/>
      <c r="CF21" s="1">
        <v>13</v>
      </c>
      <c r="CG21" s="1" t="e">
        <f t="shared" si="26"/>
        <v>#N/A</v>
      </c>
      <c r="CH21" s="1" t="e">
        <f t="shared" si="27"/>
        <v>#N/A</v>
      </c>
      <c r="CI21" s="4" t="e">
        <f t="shared" si="28"/>
        <v>#N/A</v>
      </c>
      <c r="CK21" s="3">
        <f t="shared" si="29"/>
        <v>4</v>
      </c>
      <c r="CL21" s="4">
        <f t="shared" si="30"/>
        <v>1</v>
      </c>
    </row>
    <row r="22" spans="2:90" x14ac:dyDescent="0.25">
      <c r="B22">
        <f t="shared" si="58"/>
        <v>14</v>
      </c>
      <c r="C22" s="3">
        <v>14</v>
      </c>
      <c r="D22" s="2">
        <f>IF('Front sheet'!$C23="","",'Front sheet'!$C23)</f>
        <v>43723</v>
      </c>
      <c r="E22" s="1">
        <f>IF('Front sheet'!D23="",#N/A,'Front sheet'!D23)</f>
        <v>1</v>
      </c>
      <c r="F22" s="1">
        <f t="shared" si="63"/>
        <v>1</v>
      </c>
      <c r="G22" s="181">
        <f ca="1">IF(J22="",NA(),IF('Front sheet'!$T$7&lt;&gt;0,AVERAGE(Tally_CL),IF(F22=1,AVERAGE(Tally),IF(F22=2,AVERAGE(Tally2),IF(F22=3,AVERAGE(Tally3),IF(F22=4,AVERAGE(Tally4),IF(F22=5,AVERAGE(Tally5))))))))</f>
        <v>2.8</v>
      </c>
      <c r="H22" s="181">
        <f t="shared" ca="1" si="64"/>
        <v>10.780000000000001</v>
      </c>
      <c r="I22" s="181">
        <f t="shared" ca="1" si="65"/>
        <v>-5.1800000000000006</v>
      </c>
      <c r="J22" s="4">
        <f t="shared" si="31"/>
        <v>1</v>
      </c>
      <c r="K22" s="279">
        <f t="shared" si="32"/>
        <v>3</v>
      </c>
      <c r="L22" s="15">
        <f t="shared" si="66"/>
        <v>3</v>
      </c>
      <c r="M22" s="16">
        <f ca="1">IF(L22="",NA(),IF('Front sheet'!$T$7&lt;&gt;0,AVERAGE(MR_CL),IF(F22=1,AVERAGE(MR_1),IF(F22=2,AVERAGE(MR_2),IF(F22=3,AVERAGE(MR_3),IF(F22=4,AVERAGE(MR_4),IF(F22=5,AVERAGE(MR_5))))))))</f>
        <v>3</v>
      </c>
      <c r="N22" s="16">
        <f t="shared" ca="1" si="4"/>
        <v>7.98</v>
      </c>
      <c r="O22" s="170">
        <f t="shared" ca="1" si="60"/>
        <v>9.81</v>
      </c>
      <c r="Q22" s="15">
        <f ca="1">IF(ISERROR($E22),0,IF($E22&gt;$H22,MAX($Q$8:Q21)+1,0))</f>
        <v>0</v>
      </c>
      <c r="R22" s="170">
        <f ca="1">IF(ISERROR($E22),0,IF($E22&lt;$I22,MAX($R$8:R21)+1,0))</f>
        <v>0</v>
      </c>
      <c r="T22" s="15">
        <f t="shared" ca="1" si="33"/>
        <v>0</v>
      </c>
      <c r="U22" s="170">
        <f t="shared" ca="1" si="34"/>
        <v>0</v>
      </c>
      <c r="W22" s="15">
        <f t="shared" ca="1" si="5"/>
        <v>1</v>
      </c>
      <c r="X22" s="170">
        <f t="shared" ca="1" si="35"/>
        <v>0</v>
      </c>
      <c r="Z22" s="15">
        <f t="shared" si="6"/>
        <v>0</v>
      </c>
      <c r="AA22" s="267">
        <f t="shared" si="36"/>
        <v>0</v>
      </c>
      <c r="AC22" s="15">
        <f t="shared" si="7"/>
        <v>1</v>
      </c>
      <c r="AD22" s="267">
        <f t="shared" si="37"/>
        <v>0</v>
      </c>
      <c r="AE22" s="265">
        <f t="shared" ca="1" si="38"/>
        <v>1</v>
      </c>
      <c r="AF22" s="15">
        <f t="shared" ca="1" si="39"/>
        <v>0</v>
      </c>
      <c r="AG22" s="16">
        <f t="shared" ca="1" si="40"/>
        <v>0</v>
      </c>
      <c r="AH22" s="16">
        <f t="shared" ca="1" si="41"/>
        <v>0</v>
      </c>
      <c r="AI22" s="16">
        <f t="shared" ca="1" si="42"/>
        <v>0</v>
      </c>
      <c r="AK22" s="15">
        <f ca="1">IF(ISERROR($L22),0,IF($L22&gt;$O22,MAX($AK$8:AK21)+1,0))</f>
        <v>0</v>
      </c>
      <c r="AL22" s="170" t="e">
        <f t="shared" ca="1" si="8"/>
        <v>#N/A</v>
      </c>
      <c r="AN22" s="15">
        <f t="shared" ca="1" si="43"/>
        <v>1</v>
      </c>
      <c r="AO22" s="16" t="e">
        <f t="shared" ca="1" si="9"/>
        <v>#N/A</v>
      </c>
      <c r="AP22" s="16">
        <f>IF(C22&lt;=$E$3,IF(OR('Front sheet'!$O$3="",'Front sheet'!$O$3=0),NA(),'Front sheet'!$O$3),NA())</f>
        <v>1</v>
      </c>
      <c r="AQ22" s="16" t="e">
        <f t="shared" ca="1" si="44"/>
        <v>#N/A</v>
      </c>
      <c r="AR22" s="16" t="e">
        <f t="shared" ca="1" si="45"/>
        <v>#N/A</v>
      </c>
      <c r="AS22" s="16" t="e">
        <f t="shared" ca="1" si="46"/>
        <v>#N/A</v>
      </c>
      <c r="AT22" s="16" t="e">
        <f t="shared" ca="1" si="47"/>
        <v>#N/A</v>
      </c>
      <c r="AU22" s="16" t="e">
        <f t="shared" si="61"/>
        <v>#N/A</v>
      </c>
      <c r="AV22" s="16" t="e">
        <f t="shared" ca="1" si="62"/>
        <v>#N/A</v>
      </c>
      <c r="AW22" s="199">
        <f t="shared" si="48"/>
        <v>43723</v>
      </c>
      <c r="AX22" s="203">
        <f t="shared" si="49"/>
        <v>1</v>
      </c>
      <c r="AZ22" s="221">
        <v>14</v>
      </c>
      <c r="BA22" s="166" t="str">
        <f t="shared" ca="1" si="50"/>
        <v/>
      </c>
      <c r="BB22" s="32">
        <f t="shared" si="12"/>
        <v>43723</v>
      </c>
      <c r="BC22" s="100" t="e">
        <f t="shared" ca="1" si="13"/>
        <v>#N/A</v>
      </c>
      <c r="BD22" s="100" t="e">
        <f t="shared" ca="1" si="14"/>
        <v>#N/A</v>
      </c>
      <c r="BE22" s="100" t="e">
        <f t="shared" si="15"/>
        <v>#N/A</v>
      </c>
      <c r="BF22" s="100" t="e">
        <f t="shared" si="16"/>
        <v>#N/A</v>
      </c>
      <c r="BG22" s="223" t="e">
        <f t="shared" si="17"/>
        <v>#N/A</v>
      </c>
      <c r="BH22" s="246" t="str">
        <f t="shared" ca="1" si="51"/>
        <v/>
      </c>
      <c r="BI22" s="229" t="e">
        <f t="shared" si="52"/>
        <v>#N/A</v>
      </c>
      <c r="BJ22" s="100" t="e">
        <f t="shared" si="53"/>
        <v>#N/A</v>
      </c>
      <c r="BK22" s="100" t="e">
        <f t="shared" si="54"/>
        <v>#N/A</v>
      </c>
      <c r="BL22" s="100" t="e">
        <f t="shared" si="55"/>
        <v>#N/A</v>
      </c>
      <c r="BP22" s="3">
        <v>14</v>
      </c>
      <c r="BQ22" s="1" t="e">
        <f t="shared" si="19"/>
        <v>#N/A</v>
      </c>
      <c r="BR22" s="1" t="e">
        <f t="shared" si="20"/>
        <v>#N/A</v>
      </c>
      <c r="BS22" s="1" t="e">
        <f t="shared" si="21"/>
        <v>#N/A</v>
      </c>
      <c r="BU22" s="1">
        <v>14</v>
      </c>
      <c r="BV22" s="1" t="e">
        <f t="shared" si="22"/>
        <v>#N/A</v>
      </c>
      <c r="BW22" s="1" t="e">
        <f t="shared" si="23"/>
        <v>#N/A</v>
      </c>
      <c r="BY22" s="1">
        <v>14</v>
      </c>
      <c r="BZ22" s="1" t="e">
        <f t="shared" si="56"/>
        <v>#N/A</v>
      </c>
      <c r="CA22" s="1" t="e">
        <f t="shared" si="24"/>
        <v>#N/A</v>
      </c>
      <c r="CB22" s="1" t="e">
        <f t="shared" si="57"/>
        <v>#N/A</v>
      </c>
      <c r="CC22" s="1" t="e">
        <f t="shared" si="25"/>
        <v>#N/A</v>
      </c>
      <c r="CD22" s="1"/>
      <c r="CE22" s="1"/>
      <c r="CF22" s="1">
        <v>14</v>
      </c>
      <c r="CG22" s="1" t="e">
        <f t="shared" si="26"/>
        <v>#N/A</v>
      </c>
      <c r="CH22" s="1" t="e">
        <f t="shared" si="27"/>
        <v>#N/A</v>
      </c>
      <c r="CI22" s="4" t="e">
        <f t="shared" si="28"/>
        <v>#N/A</v>
      </c>
      <c r="CK22" s="3">
        <f t="shared" si="29"/>
        <v>1</v>
      </c>
      <c r="CL22" s="4">
        <f t="shared" si="30"/>
        <v>1</v>
      </c>
    </row>
    <row r="23" spans="2:90" x14ac:dyDescent="0.25">
      <c r="B23">
        <f t="shared" si="58"/>
        <v>15</v>
      </c>
      <c r="C23" s="3">
        <v>15</v>
      </c>
      <c r="D23" s="2">
        <f>IF('Front sheet'!$C24="","",'Front sheet'!$C24)</f>
        <v>43737</v>
      </c>
      <c r="E23" s="1">
        <f>IF('Front sheet'!D24="",#N/A,'Front sheet'!D24)</f>
        <v>3</v>
      </c>
      <c r="F23" s="1">
        <f t="shared" si="63"/>
        <v>1</v>
      </c>
      <c r="G23" s="181">
        <f ca="1">IF(J23="",NA(),IF('Front sheet'!$T$7&lt;&gt;0,AVERAGE(Tally_CL),IF(F23=1,AVERAGE(Tally),IF(F23=2,AVERAGE(Tally2),IF(F23=3,AVERAGE(Tally3),IF(F23=4,AVERAGE(Tally4),IF(F23=5,AVERAGE(Tally5))))))))</f>
        <v>2.8</v>
      </c>
      <c r="H23" s="181">
        <f t="shared" ca="1" si="64"/>
        <v>10.780000000000001</v>
      </c>
      <c r="I23" s="181">
        <f t="shared" ca="1" si="65"/>
        <v>-5.1800000000000006</v>
      </c>
      <c r="J23" s="4">
        <f t="shared" si="31"/>
        <v>3</v>
      </c>
      <c r="K23" s="279">
        <f t="shared" si="32"/>
        <v>2</v>
      </c>
      <c r="L23" s="15">
        <f t="shared" si="66"/>
        <v>2</v>
      </c>
      <c r="M23" s="16">
        <f ca="1">IF(L23="",NA(),IF('Front sheet'!$T$7&lt;&gt;0,AVERAGE(MR_CL),IF(F23=1,AVERAGE(MR_1),IF(F23=2,AVERAGE(MR_2),IF(F23=3,AVERAGE(MR_3),IF(F23=4,AVERAGE(MR_4),IF(F23=5,AVERAGE(MR_5))))))))</f>
        <v>3</v>
      </c>
      <c r="N23" s="16">
        <f t="shared" ca="1" si="4"/>
        <v>7.98</v>
      </c>
      <c r="O23" s="170">
        <f t="shared" ca="1" si="60"/>
        <v>9.81</v>
      </c>
      <c r="Q23" s="15">
        <f ca="1">IF(ISERROR($E23),0,IF($E23&gt;$H23,MAX($Q$8:Q22)+1,0))</f>
        <v>0</v>
      </c>
      <c r="R23" s="170">
        <f ca="1">IF(ISERROR($E23),0,IF($E23&lt;$I23,MAX($R$8:R22)+1,0))</f>
        <v>0</v>
      </c>
      <c r="T23" s="15">
        <f t="shared" ca="1" si="33"/>
        <v>1</v>
      </c>
      <c r="U23" s="170">
        <f t="shared" ca="1" si="34"/>
        <v>0</v>
      </c>
      <c r="W23" s="15">
        <f t="shared" ca="1" si="5"/>
        <v>0</v>
      </c>
      <c r="X23" s="170">
        <f t="shared" ca="1" si="35"/>
        <v>0</v>
      </c>
      <c r="Z23" s="15">
        <f t="shared" si="6"/>
        <v>1</v>
      </c>
      <c r="AA23" s="267">
        <f t="shared" si="36"/>
        <v>0</v>
      </c>
      <c r="AC23" s="15">
        <f t="shared" si="7"/>
        <v>0</v>
      </c>
      <c r="AD23" s="267">
        <f t="shared" si="37"/>
        <v>0</v>
      </c>
      <c r="AE23" s="265">
        <f t="shared" ca="1" si="38"/>
        <v>2</v>
      </c>
      <c r="AF23" s="15">
        <f t="shared" ca="1" si="39"/>
        <v>0</v>
      </c>
      <c r="AG23" s="16">
        <f t="shared" ca="1" si="40"/>
        <v>0</v>
      </c>
      <c r="AH23" s="16">
        <f t="shared" ca="1" si="41"/>
        <v>0</v>
      </c>
      <c r="AI23" s="16">
        <f t="shared" ca="1" si="42"/>
        <v>0</v>
      </c>
      <c r="AK23" s="15">
        <f ca="1">IF(ISERROR($L23),0,IF($L23&gt;$O23,MAX($AK$8:AK22)+1,0))</f>
        <v>0</v>
      </c>
      <c r="AL23" s="170" t="e">
        <f t="shared" ca="1" si="8"/>
        <v>#N/A</v>
      </c>
      <c r="AN23" s="15">
        <f t="shared" ca="1" si="43"/>
        <v>1</v>
      </c>
      <c r="AO23" s="16" t="e">
        <f t="shared" ca="1" si="9"/>
        <v>#N/A</v>
      </c>
      <c r="AP23" s="16">
        <f>IF(C23&lt;=$E$3,IF(OR('Front sheet'!$O$3="",'Front sheet'!$O$3=0),NA(),'Front sheet'!$O$3),NA())</f>
        <v>1</v>
      </c>
      <c r="AQ23" s="16" t="e">
        <f t="shared" ca="1" si="44"/>
        <v>#N/A</v>
      </c>
      <c r="AR23" s="16" t="e">
        <f t="shared" ca="1" si="45"/>
        <v>#N/A</v>
      </c>
      <c r="AS23" s="16" t="e">
        <f t="shared" ca="1" si="46"/>
        <v>#N/A</v>
      </c>
      <c r="AT23" s="16" t="e">
        <f t="shared" ca="1" si="47"/>
        <v>#N/A</v>
      </c>
      <c r="AU23" s="16" t="e">
        <f t="shared" si="61"/>
        <v>#N/A</v>
      </c>
      <c r="AV23" s="16" t="e">
        <f t="shared" ca="1" si="62"/>
        <v>#N/A</v>
      </c>
      <c r="AW23" s="199">
        <f t="shared" si="48"/>
        <v>43737</v>
      </c>
      <c r="AX23" s="203">
        <f t="shared" si="49"/>
        <v>1</v>
      </c>
      <c r="AZ23" s="221">
        <v>15</v>
      </c>
      <c r="BA23" s="166" t="str">
        <f t="shared" ca="1" si="50"/>
        <v/>
      </c>
      <c r="BB23" s="32">
        <f t="shared" si="12"/>
        <v>43737</v>
      </c>
      <c r="BC23" s="100" t="e">
        <f t="shared" ca="1" si="13"/>
        <v>#N/A</v>
      </c>
      <c r="BD23" s="100" t="e">
        <f t="shared" ca="1" si="14"/>
        <v>#N/A</v>
      </c>
      <c r="BE23" s="100" t="e">
        <f t="shared" si="15"/>
        <v>#N/A</v>
      </c>
      <c r="BF23" s="100" t="e">
        <f t="shared" si="16"/>
        <v>#N/A</v>
      </c>
      <c r="BG23" s="223" t="e">
        <f t="shared" si="17"/>
        <v>#N/A</v>
      </c>
      <c r="BH23" s="246" t="str">
        <f t="shared" ca="1" si="51"/>
        <v/>
      </c>
      <c r="BI23" s="229" t="e">
        <f t="shared" si="52"/>
        <v>#N/A</v>
      </c>
      <c r="BJ23" s="100" t="e">
        <f t="shared" si="53"/>
        <v>#N/A</v>
      </c>
      <c r="BK23" s="100" t="e">
        <f t="shared" si="54"/>
        <v>#N/A</v>
      </c>
      <c r="BL23" s="100" t="e">
        <f t="shared" si="55"/>
        <v>#N/A</v>
      </c>
      <c r="BP23" s="3">
        <v>15</v>
      </c>
      <c r="BQ23" s="1" t="e">
        <f t="shared" si="19"/>
        <v>#N/A</v>
      </c>
      <c r="BR23" s="1" t="e">
        <f t="shared" si="20"/>
        <v>#N/A</v>
      </c>
      <c r="BS23" s="1" t="e">
        <f t="shared" si="21"/>
        <v>#N/A</v>
      </c>
      <c r="BU23" s="1">
        <v>15</v>
      </c>
      <c r="BV23" s="1" t="e">
        <f t="shared" si="22"/>
        <v>#N/A</v>
      </c>
      <c r="BW23" s="1" t="e">
        <f t="shared" si="23"/>
        <v>#N/A</v>
      </c>
      <c r="BY23" s="1">
        <v>15</v>
      </c>
      <c r="BZ23" s="1" t="e">
        <f t="shared" si="56"/>
        <v>#N/A</v>
      </c>
      <c r="CA23" s="1" t="e">
        <f t="shared" si="24"/>
        <v>#N/A</v>
      </c>
      <c r="CB23" s="1" t="e">
        <f t="shared" si="57"/>
        <v>#N/A</v>
      </c>
      <c r="CC23" s="1" t="e">
        <f t="shared" si="25"/>
        <v>#N/A</v>
      </c>
      <c r="CD23" s="1"/>
      <c r="CE23" s="1"/>
      <c r="CF23" s="1">
        <v>15</v>
      </c>
      <c r="CG23" s="1" t="e">
        <f t="shared" si="26"/>
        <v>#N/A</v>
      </c>
      <c r="CH23" s="1" t="e">
        <f t="shared" si="27"/>
        <v>#N/A</v>
      </c>
      <c r="CI23" s="4" t="e">
        <f t="shared" si="28"/>
        <v>#N/A</v>
      </c>
      <c r="CK23" s="3">
        <f t="shared" si="29"/>
        <v>3</v>
      </c>
      <c r="CL23" s="4">
        <f t="shared" si="30"/>
        <v>1</v>
      </c>
    </row>
    <row r="24" spans="2:90" x14ac:dyDescent="0.25">
      <c r="B24">
        <f t="shared" si="58"/>
        <v>16</v>
      </c>
      <c r="C24" s="3">
        <v>16</v>
      </c>
      <c r="D24" s="2">
        <f>IF('Front sheet'!$C25="","",'Front sheet'!$C25)</f>
        <v>43751</v>
      </c>
      <c r="E24" s="1">
        <f>IF('Front sheet'!D25="",#N/A,'Front sheet'!D25)</f>
        <v>1</v>
      </c>
      <c r="F24" s="1">
        <f t="shared" si="63"/>
        <v>1</v>
      </c>
      <c r="G24" s="181">
        <f ca="1">IF(J24="",NA(),IF('Front sheet'!$T$7&lt;&gt;0,AVERAGE(Tally_CL),IF(F24=1,AVERAGE(Tally),IF(F24=2,AVERAGE(Tally2),IF(F24=3,AVERAGE(Tally3),IF(F24=4,AVERAGE(Tally4),IF(F24=5,AVERAGE(Tally5))))))))</f>
        <v>2.8</v>
      </c>
      <c r="H24" s="181">
        <f t="shared" ca="1" si="64"/>
        <v>10.780000000000001</v>
      </c>
      <c r="I24" s="181">
        <f t="shared" ca="1" si="65"/>
        <v>-5.1800000000000006</v>
      </c>
      <c r="J24" s="4">
        <f t="shared" si="31"/>
        <v>1</v>
      </c>
      <c r="K24" s="279">
        <f t="shared" si="32"/>
        <v>2</v>
      </c>
      <c r="L24" s="15">
        <f t="shared" si="66"/>
        <v>2</v>
      </c>
      <c r="M24" s="16">
        <f ca="1">IF(L24="",NA(),IF('Front sheet'!$T$7&lt;&gt;0,AVERAGE(MR_CL),IF(F24=1,AVERAGE(MR_1),IF(F24=2,AVERAGE(MR_2),IF(F24=3,AVERAGE(MR_3),IF(F24=4,AVERAGE(MR_4),IF(F24=5,AVERAGE(MR_5))))))))</f>
        <v>3</v>
      </c>
      <c r="N24" s="16">
        <f t="shared" ca="1" si="4"/>
        <v>7.98</v>
      </c>
      <c r="O24" s="170">
        <f t="shared" ca="1" si="60"/>
        <v>9.81</v>
      </c>
      <c r="Q24" s="15">
        <f ca="1">IF(ISERROR($E24),0,IF($E24&gt;$H24,MAX($Q$8:Q23)+1,0))</f>
        <v>0</v>
      </c>
      <c r="R24" s="170">
        <f ca="1">IF(ISERROR($E24),0,IF($E24&lt;$I24,MAX($R$8:R23)+1,0))</f>
        <v>0</v>
      </c>
      <c r="T24" s="15">
        <f t="shared" ca="1" si="33"/>
        <v>0</v>
      </c>
      <c r="U24" s="170">
        <f t="shared" ca="1" si="34"/>
        <v>0</v>
      </c>
      <c r="W24" s="15">
        <f t="shared" ca="1" si="5"/>
        <v>1</v>
      </c>
      <c r="X24" s="170">
        <f t="shared" ca="1" si="35"/>
        <v>0</v>
      </c>
      <c r="Z24" s="15">
        <f t="shared" si="6"/>
        <v>0</v>
      </c>
      <c r="AA24" s="267">
        <f t="shared" si="36"/>
        <v>0</v>
      </c>
      <c r="AC24" s="15">
        <f t="shared" si="7"/>
        <v>1</v>
      </c>
      <c r="AD24" s="267">
        <f t="shared" si="37"/>
        <v>0</v>
      </c>
      <c r="AE24" s="265">
        <f t="shared" ca="1" si="38"/>
        <v>1</v>
      </c>
      <c r="AF24" s="15">
        <f t="shared" ca="1" si="39"/>
        <v>0</v>
      </c>
      <c r="AG24" s="16">
        <f t="shared" ca="1" si="40"/>
        <v>0</v>
      </c>
      <c r="AH24" s="16">
        <f t="shared" ca="1" si="41"/>
        <v>0</v>
      </c>
      <c r="AI24" s="16">
        <f t="shared" ca="1" si="42"/>
        <v>0</v>
      </c>
      <c r="AK24" s="15">
        <f ca="1">IF(ISERROR($L24),0,IF($L24&gt;$O24,MAX($AK$8:AK23)+1,0))</f>
        <v>0</v>
      </c>
      <c r="AL24" s="170" t="e">
        <f t="shared" ca="1" si="8"/>
        <v>#N/A</v>
      </c>
      <c r="AN24" s="15">
        <f t="shared" ca="1" si="43"/>
        <v>1</v>
      </c>
      <c r="AO24" s="16" t="e">
        <f t="shared" ca="1" si="9"/>
        <v>#N/A</v>
      </c>
      <c r="AP24" s="16">
        <f>IF(C24&lt;=$E$3,IF(OR('Front sheet'!$O$3="",'Front sheet'!$O$3=0),NA(),'Front sheet'!$O$3),NA())</f>
        <v>1</v>
      </c>
      <c r="AQ24" s="16" t="e">
        <f t="shared" ca="1" si="44"/>
        <v>#N/A</v>
      </c>
      <c r="AR24" s="16" t="e">
        <f t="shared" ca="1" si="45"/>
        <v>#N/A</v>
      </c>
      <c r="AS24" s="16" t="e">
        <f t="shared" ca="1" si="46"/>
        <v>#N/A</v>
      </c>
      <c r="AT24" s="16" t="e">
        <f t="shared" ca="1" si="47"/>
        <v>#N/A</v>
      </c>
      <c r="AU24" s="16" t="e">
        <f t="shared" si="61"/>
        <v>#N/A</v>
      </c>
      <c r="AV24" s="16" t="e">
        <f t="shared" ca="1" si="62"/>
        <v>#N/A</v>
      </c>
      <c r="AW24" s="199">
        <f t="shared" si="48"/>
        <v>43751</v>
      </c>
      <c r="AX24" s="203">
        <f t="shared" si="49"/>
        <v>1</v>
      </c>
      <c r="AZ24" s="221">
        <v>16</v>
      </c>
      <c r="BA24" s="166" t="str">
        <f t="shared" ca="1" si="50"/>
        <v/>
      </c>
      <c r="BB24" s="32">
        <f t="shared" si="12"/>
        <v>43751</v>
      </c>
      <c r="BC24" s="100" t="e">
        <f t="shared" ca="1" si="13"/>
        <v>#N/A</v>
      </c>
      <c r="BD24" s="100" t="e">
        <f t="shared" ca="1" si="14"/>
        <v>#N/A</v>
      </c>
      <c r="BE24" s="100" t="e">
        <f t="shared" si="15"/>
        <v>#N/A</v>
      </c>
      <c r="BF24" s="100" t="e">
        <f t="shared" si="16"/>
        <v>#N/A</v>
      </c>
      <c r="BG24" s="223" t="e">
        <f t="shared" si="17"/>
        <v>#N/A</v>
      </c>
      <c r="BH24" s="246">
        <f t="shared" ca="1" si="51"/>
        <v>1</v>
      </c>
      <c r="BI24" s="229" t="e">
        <f t="shared" si="52"/>
        <v>#N/A</v>
      </c>
      <c r="BJ24" s="100" t="e">
        <f t="shared" si="53"/>
        <v>#N/A</v>
      </c>
      <c r="BK24" s="100" t="e">
        <f t="shared" si="54"/>
        <v>#N/A</v>
      </c>
      <c r="BL24" s="100" t="e">
        <f t="shared" si="55"/>
        <v>#N/A</v>
      </c>
      <c r="BP24" s="3">
        <v>16</v>
      </c>
      <c r="BQ24" s="1" t="e">
        <f t="shared" si="19"/>
        <v>#N/A</v>
      </c>
      <c r="BR24" s="1" t="e">
        <f t="shared" si="20"/>
        <v>#N/A</v>
      </c>
      <c r="BS24" s="1" t="e">
        <f t="shared" si="21"/>
        <v>#N/A</v>
      </c>
      <c r="BU24" s="1">
        <v>16</v>
      </c>
      <c r="BV24" s="1" t="e">
        <f t="shared" si="22"/>
        <v>#N/A</v>
      </c>
      <c r="BW24" s="1" t="e">
        <f t="shared" si="23"/>
        <v>#N/A</v>
      </c>
      <c r="BY24" s="1">
        <v>16</v>
      </c>
      <c r="BZ24" s="1" t="e">
        <f t="shared" si="56"/>
        <v>#N/A</v>
      </c>
      <c r="CA24" s="1" t="e">
        <f t="shared" si="24"/>
        <v>#N/A</v>
      </c>
      <c r="CB24" s="1" t="e">
        <f t="shared" si="57"/>
        <v>#N/A</v>
      </c>
      <c r="CC24" s="1" t="e">
        <f t="shared" si="25"/>
        <v>#N/A</v>
      </c>
      <c r="CD24" s="1"/>
      <c r="CE24" s="1"/>
      <c r="CF24" s="1">
        <v>16</v>
      </c>
      <c r="CG24" s="1" t="e">
        <f t="shared" si="26"/>
        <v>#N/A</v>
      </c>
      <c r="CH24" s="1" t="e">
        <f t="shared" si="27"/>
        <v>#N/A</v>
      </c>
      <c r="CI24" s="4" t="e">
        <f t="shared" si="28"/>
        <v>#N/A</v>
      </c>
      <c r="CK24" s="3">
        <f t="shared" si="29"/>
        <v>1</v>
      </c>
      <c r="CL24" s="4">
        <f t="shared" si="30"/>
        <v>1</v>
      </c>
    </row>
    <row r="25" spans="2:90" x14ac:dyDescent="0.25">
      <c r="B25">
        <f t="shared" si="58"/>
        <v>17</v>
      </c>
      <c r="C25" s="3">
        <v>17</v>
      </c>
      <c r="D25" s="2">
        <f>IF('Front sheet'!$C26="","",'Front sheet'!$C26)</f>
        <v>43765</v>
      </c>
      <c r="E25" s="1">
        <f>IF('Front sheet'!D26="",#N/A,'Front sheet'!D26)</f>
        <v>2</v>
      </c>
      <c r="F25" s="1">
        <f t="shared" si="63"/>
        <v>1</v>
      </c>
      <c r="G25" s="181">
        <f ca="1">IF(J25="",NA(),IF('Front sheet'!$T$7&lt;&gt;0,AVERAGE(Tally_CL),IF(F25=1,AVERAGE(Tally),IF(F25=2,AVERAGE(Tally2),IF(F25=3,AVERAGE(Tally3),IF(F25=4,AVERAGE(Tally4),IF(F25=5,AVERAGE(Tally5))))))))</f>
        <v>2.8</v>
      </c>
      <c r="H25" s="181">
        <f t="shared" ca="1" si="64"/>
        <v>10.780000000000001</v>
      </c>
      <c r="I25" s="181">
        <f t="shared" ca="1" si="65"/>
        <v>-5.1800000000000006</v>
      </c>
      <c r="J25" s="4">
        <f t="shared" si="31"/>
        <v>2</v>
      </c>
      <c r="K25" s="279">
        <f t="shared" si="32"/>
        <v>1</v>
      </c>
      <c r="L25" s="15">
        <f t="shared" si="66"/>
        <v>1</v>
      </c>
      <c r="M25" s="16">
        <f ca="1">IF(L25="",NA(),IF('Front sheet'!$T$7&lt;&gt;0,AVERAGE(MR_CL),IF(F25=1,AVERAGE(MR_1),IF(F25=2,AVERAGE(MR_2),IF(F25=3,AVERAGE(MR_3),IF(F25=4,AVERAGE(MR_4),IF(F25=5,AVERAGE(MR_5))))))))</f>
        <v>3</v>
      </c>
      <c r="N25" s="16">
        <f t="shared" ca="1" si="4"/>
        <v>7.98</v>
      </c>
      <c r="O25" s="170">
        <f t="shared" ca="1" si="60"/>
        <v>9.81</v>
      </c>
      <c r="Q25" s="15">
        <f ca="1">IF(ISERROR($E25),0,IF($E25&gt;$H25,MAX($Q$8:Q24)+1,0))</f>
        <v>0</v>
      </c>
      <c r="R25" s="170">
        <f ca="1">IF(ISERROR($E25),0,IF($E25&lt;$I25,MAX($R$8:R24)+1,0))</f>
        <v>0</v>
      </c>
      <c r="T25" s="15">
        <f t="shared" ca="1" si="33"/>
        <v>0</v>
      </c>
      <c r="U25" s="170">
        <f t="shared" ca="1" si="34"/>
        <v>0</v>
      </c>
      <c r="W25" s="15">
        <f t="shared" ca="1" si="5"/>
        <v>1</v>
      </c>
      <c r="X25" s="170">
        <f t="shared" ca="1" si="35"/>
        <v>0</v>
      </c>
      <c r="Z25" s="15">
        <f t="shared" si="6"/>
        <v>1</v>
      </c>
      <c r="AA25" s="267">
        <f t="shared" si="36"/>
        <v>0</v>
      </c>
      <c r="AC25" s="15">
        <f t="shared" si="7"/>
        <v>0</v>
      </c>
      <c r="AD25" s="267">
        <f t="shared" si="37"/>
        <v>0</v>
      </c>
      <c r="AE25" s="265">
        <f t="shared" ca="1" si="38"/>
        <v>1</v>
      </c>
      <c r="AF25" s="15">
        <f t="shared" ca="1" si="39"/>
        <v>0</v>
      </c>
      <c r="AG25" s="16">
        <f t="shared" ca="1" si="40"/>
        <v>0</v>
      </c>
      <c r="AH25" s="16">
        <f t="shared" ca="1" si="41"/>
        <v>0</v>
      </c>
      <c r="AI25" s="16">
        <f t="shared" ca="1" si="42"/>
        <v>0</v>
      </c>
      <c r="AK25" s="15">
        <f ca="1">IF(ISERROR($L25),0,IF($L25&gt;$O25,MAX($AK$8:AK24)+1,0))</f>
        <v>0</v>
      </c>
      <c r="AL25" s="170" t="e">
        <f t="shared" ca="1" si="8"/>
        <v>#N/A</v>
      </c>
      <c r="AN25" s="15">
        <f t="shared" ca="1" si="43"/>
        <v>1</v>
      </c>
      <c r="AO25" s="16" t="e">
        <f t="shared" ca="1" si="9"/>
        <v>#N/A</v>
      </c>
      <c r="AP25" s="16">
        <f>IF(C25&lt;=$E$3,IF(OR('Front sheet'!$O$3="",'Front sheet'!$O$3=0),NA(),'Front sheet'!$O$3),NA())</f>
        <v>1</v>
      </c>
      <c r="AQ25" s="16" t="e">
        <f t="shared" ca="1" si="44"/>
        <v>#N/A</v>
      </c>
      <c r="AR25" s="16" t="e">
        <f t="shared" ca="1" si="45"/>
        <v>#N/A</v>
      </c>
      <c r="AS25" s="16" t="e">
        <f t="shared" ca="1" si="46"/>
        <v>#N/A</v>
      </c>
      <c r="AT25" s="16" t="e">
        <f t="shared" ca="1" si="47"/>
        <v>#N/A</v>
      </c>
      <c r="AU25" s="16" t="e">
        <f t="shared" si="61"/>
        <v>#N/A</v>
      </c>
      <c r="AV25" s="16" t="e">
        <f t="shared" ca="1" si="62"/>
        <v>#N/A</v>
      </c>
      <c r="AW25" s="199">
        <f t="shared" si="48"/>
        <v>43765</v>
      </c>
      <c r="AX25" s="203">
        <f t="shared" si="49"/>
        <v>1</v>
      </c>
      <c r="AZ25" s="221">
        <v>17</v>
      </c>
      <c r="BA25" s="166" t="str">
        <f t="shared" ca="1" si="50"/>
        <v/>
      </c>
      <c r="BB25" s="32">
        <f t="shared" si="12"/>
        <v>43765</v>
      </c>
      <c r="BC25" s="100" t="e">
        <f t="shared" ca="1" si="13"/>
        <v>#N/A</v>
      </c>
      <c r="BD25" s="100" t="e">
        <f t="shared" ca="1" si="14"/>
        <v>#N/A</v>
      </c>
      <c r="BE25" s="100" t="e">
        <f t="shared" si="15"/>
        <v>#N/A</v>
      </c>
      <c r="BF25" s="100" t="e">
        <f t="shared" si="16"/>
        <v>#N/A</v>
      </c>
      <c r="BG25" s="223" t="e">
        <f t="shared" si="17"/>
        <v>#N/A</v>
      </c>
      <c r="BH25" s="246" t="str">
        <f t="shared" ca="1" si="51"/>
        <v/>
      </c>
      <c r="BI25" s="229" t="e">
        <f t="shared" si="52"/>
        <v>#N/A</v>
      </c>
      <c r="BJ25" s="100" t="e">
        <f t="shared" si="53"/>
        <v>#N/A</v>
      </c>
      <c r="BK25" s="100" t="e">
        <f t="shared" si="54"/>
        <v>#N/A</v>
      </c>
      <c r="BL25" s="100" t="e">
        <f t="shared" si="55"/>
        <v>#N/A</v>
      </c>
      <c r="BP25" s="3">
        <v>17</v>
      </c>
      <c r="BQ25" s="1" t="e">
        <f t="shared" si="19"/>
        <v>#N/A</v>
      </c>
      <c r="BR25" s="1" t="e">
        <f t="shared" si="20"/>
        <v>#N/A</v>
      </c>
      <c r="BS25" s="1" t="e">
        <f t="shared" si="21"/>
        <v>#N/A</v>
      </c>
      <c r="BU25" s="1">
        <v>17</v>
      </c>
      <c r="BV25" s="1" t="e">
        <f t="shared" si="22"/>
        <v>#N/A</v>
      </c>
      <c r="BW25" s="1" t="e">
        <f t="shared" si="23"/>
        <v>#N/A</v>
      </c>
      <c r="BY25" s="1">
        <v>17</v>
      </c>
      <c r="BZ25" s="1" t="e">
        <f t="shared" si="56"/>
        <v>#N/A</v>
      </c>
      <c r="CA25" s="1" t="e">
        <f t="shared" si="24"/>
        <v>#N/A</v>
      </c>
      <c r="CB25" s="1" t="e">
        <f t="shared" si="57"/>
        <v>#N/A</v>
      </c>
      <c r="CC25" s="1" t="e">
        <f t="shared" si="25"/>
        <v>#N/A</v>
      </c>
      <c r="CD25" s="1"/>
      <c r="CE25" s="1"/>
      <c r="CF25" s="1">
        <v>17</v>
      </c>
      <c r="CG25" s="1" t="e">
        <f t="shared" si="26"/>
        <v>#N/A</v>
      </c>
      <c r="CH25" s="1" t="e">
        <f t="shared" si="27"/>
        <v>#N/A</v>
      </c>
      <c r="CI25" s="4" t="e">
        <f t="shared" si="28"/>
        <v>#N/A</v>
      </c>
      <c r="CK25" s="3">
        <f t="shared" si="29"/>
        <v>2</v>
      </c>
      <c r="CL25" s="4">
        <f t="shared" si="30"/>
        <v>1</v>
      </c>
    </row>
    <row r="26" spans="2:90" x14ac:dyDescent="0.25">
      <c r="B26">
        <f t="shared" si="58"/>
        <v>18</v>
      </c>
      <c r="C26" s="3">
        <v>18</v>
      </c>
      <c r="D26" s="2">
        <f>IF('Front sheet'!$C27="","",'Front sheet'!$C27)</f>
        <v>43779</v>
      </c>
      <c r="E26" s="1">
        <f>IF('Front sheet'!D27="",#N/A,'Front sheet'!D27)</f>
        <v>7</v>
      </c>
      <c r="F26" s="1">
        <f t="shared" si="63"/>
        <v>1</v>
      </c>
      <c r="G26" s="181">
        <f ca="1">IF(J26="",NA(),IF('Front sheet'!$T$7&lt;&gt;0,AVERAGE(Tally_CL),IF(F26=1,AVERAGE(Tally),IF(F26=2,AVERAGE(Tally2),IF(F26=3,AVERAGE(Tally3),IF(F26=4,AVERAGE(Tally4),IF(F26=5,AVERAGE(Tally5))))))))</f>
        <v>2.8</v>
      </c>
      <c r="H26" s="181">
        <f t="shared" ca="1" si="64"/>
        <v>10.780000000000001</v>
      </c>
      <c r="I26" s="181">
        <f t="shared" ca="1" si="65"/>
        <v>-5.1800000000000006</v>
      </c>
      <c r="J26" s="4">
        <f t="shared" si="31"/>
        <v>7</v>
      </c>
      <c r="K26" s="279">
        <f t="shared" si="32"/>
        <v>5</v>
      </c>
      <c r="L26" s="15">
        <f t="shared" si="66"/>
        <v>5</v>
      </c>
      <c r="M26" s="16">
        <f ca="1">IF(L26="",NA(),IF('Front sheet'!$T$7&lt;&gt;0,AVERAGE(MR_CL),IF(F26=1,AVERAGE(MR_1),IF(F26=2,AVERAGE(MR_2),IF(F26=3,AVERAGE(MR_3),IF(F26=4,AVERAGE(MR_4),IF(F26=5,AVERAGE(MR_5))))))))</f>
        <v>3</v>
      </c>
      <c r="N26" s="16">
        <f t="shared" ca="1" si="4"/>
        <v>7.98</v>
      </c>
      <c r="O26" s="170">
        <f t="shared" ca="1" si="60"/>
        <v>9.81</v>
      </c>
      <c r="Q26" s="15">
        <f ca="1">IF(ISERROR($E26),0,IF($E26&gt;$H26,MAX($Q$8:Q25)+1,0))</f>
        <v>0</v>
      </c>
      <c r="R26" s="170">
        <f ca="1">IF(ISERROR($E26),0,IF($E26&lt;$I26,MAX($R$8:R25)+1,0))</f>
        <v>0</v>
      </c>
      <c r="T26" s="15">
        <f t="shared" ca="1" si="33"/>
        <v>1</v>
      </c>
      <c r="U26" s="170">
        <f t="shared" ca="1" si="34"/>
        <v>0</v>
      </c>
      <c r="W26" s="15">
        <f t="shared" ca="1" si="5"/>
        <v>0</v>
      </c>
      <c r="X26" s="170">
        <f t="shared" ca="1" si="35"/>
        <v>0</v>
      </c>
      <c r="Z26" s="15">
        <f t="shared" si="6"/>
        <v>1</v>
      </c>
      <c r="AA26" s="267">
        <f t="shared" si="36"/>
        <v>0</v>
      </c>
      <c r="AC26" s="15">
        <f t="shared" si="7"/>
        <v>0</v>
      </c>
      <c r="AD26" s="267">
        <f t="shared" si="37"/>
        <v>0</v>
      </c>
      <c r="AE26" s="265">
        <f t="shared" ca="1" si="38"/>
        <v>2</v>
      </c>
      <c r="AF26" s="15">
        <f t="shared" ca="1" si="39"/>
        <v>0</v>
      </c>
      <c r="AG26" s="16">
        <f t="shared" ca="1" si="40"/>
        <v>0</v>
      </c>
      <c r="AH26" s="16">
        <f t="shared" ca="1" si="41"/>
        <v>0</v>
      </c>
      <c r="AI26" s="16">
        <f t="shared" ca="1" si="42"/>
        <v>0</v>
      </c>
      <c r="AK26" s="15">
        <f ca="1">IF(ISERROR($L26),0,IF($L26&gt;$O26,MAX($AK$8:AK25)+1,0))</f>
        <v>0</v>
      </c>
      <c r="AL26" s="170" t="e">
        <f t="shared" ca="1" si="8"/>
        <v>#N/A</v>
      </c>
      <c r="AN26" s="15">
        <f t="shared" ca="1" si="43"/>
        <v>0</v>
      </c>
      <c r="AO26" s="16" t="e">
        <f t="shared" ca="1" si="9"/>
        <v>#N/A</v>
      </c>
      <c r="AP26" s="16">
        <f>IF(C26&lt;=$E$3,IF(OR('Front sheet'!$O$3="",'Front sheet'!$O$3=0),NA(),'Front sheet'!$O$3),NA())</f>
        <v>1</v>
      </c>
      <c r="AQ26" s="16" t="e">
        <f t="shared" ca="1" si="44"/>
        <v>#N/A</v>
      </c>
      <c r="AR26" s="16" t="e">
        <f t="shared" ca="1" si="45"/>
        <v>#N/A</v>
      </c>
      <c r="AS26" s="16" t="e">
        <f t="shared" ca="1" si="46"/>
        <v>#N/A</v>
      </c>
      <c r="AT26" s="16" t="e">
        <f t="shared" ca="1" si="47"/>
        <v>#N/A</v>
      </c>
      <c r="AU26" s="16" t="e">
        <f t="shared" si="61"/>
        <v>#N/A</v>
      </c>
      <c r="AV26" s="16" t="e">
        <f t="shared" ca="1" si="62"/>
        <v>#N/A</v>
      </c>
      <c r="AW26" s="199">
        <f t="shared" si="48"/>
        <v>43779</v>
      </c>
      <c r="AX26" s="203">
        <f t="shared" si="49"/>
        <v>1</v>
      </c>
      <c r="AZ26" s="221">
        <v>18</v>
      </c>
      <c r="BA26" s="166" t="str">
        <f t="shared" ca="1" si="50"/>
        <v/>
      </c>
      <c r="BB26" s="32">
        <f t="shared" si="12"/>
        <v>43779</v>
      </c>
      <c r="BC26" s="100" t="e">
        <f t="shared" ca="1" si="13"/>
        <v>#N/A</v>
      </c>
      <c r="BD26" s="100" t="e">
        <f t="shared" ca="1" si="14"/>
        <v>#N/A</v>
      </c>
      <c r="BE26" s="100" t="e">
        <f t="shared" si="15"/>
        <v>#N/A</v>
      </c>
      <c r="BF26" s="100" t="e">
        <f t="shared" si="16"/>
        <v>#N/A</v>
      </c>
      <c r="BG26" s="223" t="e">
        <f t="shared" si="17"/>
        <v>#N/A</v>
      </c>
      <c r="BH26" s="246" t="str">
        <f t="shared" ca="1" si="51"/>
        <v/>
      </c>
      <c r="BI26" s="229" t="e">
        <f t="shared" si="52"/>
        <v>#N/A</v>
      </c>
      <c r="BJ26" s="100" t="e">
        <f t="shared" si="53"/>
        <v>#N/A</v>
      </c>
      <c r="BK26" s="100" t="e">
        <f t="shared" si="54"/>
        <v>#N/A</v>
      </c>
      <c r="BL26" s="100" t="e">
        <f t="shared" si="55"/>
        <v>#N/A</v>
      </c>
      <c r="BP26" s="3">
        <v>18</v>
      </c>
      <c r="BQ26" s="1" t="e">
        <f t="shared" si="19"/>
        <v>#N/A</v>
      </c>
      <c r="BR26" s="1" t="e">
        <f t="shared" si="20"/>
        <v>#N/A</v>
      </c>
      <c r="BS26" s="1" t="e">
        <f t="shared" si="21"/>
        <v>#N/A</v>
      </c>
      <c r="BU26" s="1">
        <v>18</v>
      </c>
      <c r="BV26" s="1" t="e">
        <f t="shared" si="22"/>
        <v>#N/A</v>
      </c>
      <c r="BW26" s="1" t="e">
        <f t="shared" si="23"/>
        <v>#N/A</v>
      </c>
      <c r="BY26" s="1">
        <v>18</v>
      </c>
      <c r="BZ26" s="1" t="e">
        <f t="shared" si="56"/>
        <v>#N/A</v>
      </c>
      <c r="CA26" s="1" t="e">
        <f t="shared" si="24"/>
        <v>#N/A</v>
      </c>
      <c r="CB26" s="1" t="e">
        <f t="shared" si="57"/>
        <v>#N/A</v>
      </c>
      <c r="CC26" s="1" t="e">
        <f t="shared" si="25"/>
        <v>#N/A</v>
      </c>
      <c r="CD26" s="1"/>
      <c r="CE26" s="1"/>
      <c r="CF26" s="1">
        <v>18</v>
      </c>
      <c r="CG26" s="1" t="e">
        <f t="shared" si="26"/>
        <v>#N/A</v>
      </c>
      <c r="CH26" s="1" t="e">
        <f>IF($BP$5="Neither",NA(),IF(CF26&lt;&gt;$E$3-$CG$6,NA(),IF($CF$6&lt;&gt;"Fail",NA(),$BD$2)))</f>
        <v>#N/A</v>
      </c>
      <c r="CI26" s="4" t="e">
        <f t="shared" si="28"/>
        <v>#N/A</v>
      </c>
      <c r="CK26" s="3">
        <f t="shared" si="29"/>
        <v>7</v>
      </c>
      <c r="CL26" s="4">
        <f t="shared" si="30"/>
        <v>1</v>
      </c>
    </row>
    <row r="27" spans="2:90" x14ac:dyDescent="0.25">
      <c r="B27">
        <f t="shared" si="58"/>
        <v>19</v>
      </c>
      <c r="C27" s="3">
        <v>19</v>
      </c>
      <c r="D27" s="2">
        <f>IF('Front sheet'!$C28="","",'Front sheet'!$C28)</f>
        <v>43793</v>
      </c>
      <c r="E27" s="1">
        <f>IF('Front sheet'!D28="",#N/A,'Front sheet'!D28)</f>
        <v>1</v>
      </c>
      <c r="F27" s="1">
        <f t="shared" si="63"/>
        <v>1</v>
      </c>
      <c r="G27" s="181">
        <f ca="1">IF(J27="",NA(),IF('Front sheet'!$T$7&lt;&gt;0,AVERAGE(Tally_CL),IF(F27=1,AVERAGE(Tally),IF(F27=2,AVERAGE(Tally2),IF(F27=3,AVERAGE(Tally3),IF(F27=4,AVERAGE(Tally4),IF(F27=5,AVERAGE(Tally5))))))))</f>
        <v>2.8</v>
      </c>
      <c r="H27" s="181">
        <f t="shared" ca="1" si="64"/>
        <v>10.780000000000001</v>
      </c>
      <c r="I27" s="181">
        <f t="shared" ca="1" si="65"/>
        <v>-5.1800000000000006</v>
      </c>
      <c r="J27" s="4">
        <f t="shared" si="31"/>
        <v>1</v>
      </c>
      <c r="K27" s="279">
        <f t="shared" si="32"/>
        <v>6</v>
      </c>
      <c r="L27" s="15">
        <f t="shared" si="66"/>
        <v>6</v>
      </c>
      <c r="M27" s="16">
        <f ca="1">IF(L27="",NA(),IF('Front sheet'!$T$7&lt;&gt;0,AVERAGE(MR_CL),IF(F27=1,AVERAGE(MR_1),IF(F27=2,AVERAGE(MR_2),IF(F27=3,AVERAGE(MR_3),IF(F27=4,AVERAGE(MR_4),IF(F27=5,AVERAGE(MR_5))))))))</f>
        <v>3</v>
      </c>
      <c r="N27" s="16">
        <f t="shared" ca="1" si="4"/>
        <v>7.98</v>
      </c>
      <c r="O27" s="170">
        <f t="shared" ca="1" si="60"/>
        <v>9.81</v>
      </c>
      <c r="Q27" s="15">
        <f ca="1">IF(ISERROR($E27),0,IF($E27&gt;$H27,MAX($Q$8:Q26)+1,0))</f>
        <v>0</v>
      </c>
      <c r="R27" s="170">
        <f ca="1">IF(ISERROR($E27),0,IF($E27&lt;$I27,MAX($R$8:R26)+1,0))</f>
        <v>0</v>
      </c>
      <c r="T27" s="15">
        <f t="shared" ca="1" si="33"/>
        <v>0</v>
      </c>
      <c r="U27" s="170">
        <f t="shared" ca="1" si="34"/>
        <v>0</v>
      </c>
      <c r="W27" s="15">
        <f t="shared" ca="1" si="5"/>
        <v>1</v>
      </c>
      <c r="X27" s="170">
        <f t="shared" ca="1" si="35"/>
        <v>0</v>
      </c>
      <c r="Z27" s="15">
        <f t="shared" si="6"/>
        <v>0</v>
      </c>
      <c r="AA27" s="267">
        <f t="shared" si="36"/>
        <v>0</v>
      </c>
      <c r="AC27" s="15">
        <f t="shared" si="7"/>
        <v>1</v>
      </c>
      <c r="AD27" s="267">
        <f t="shared" si="37"/>
        <v>0</v>
      </c>
      <c r="AE27" s="265">
        <f t="shared" ca="1" si="38"/>
        <v>1</v>
      </c>
      <c r="AF27" s="15">
        <f t="shared" ca="1" si="39"/>
        <v>0</v>
      </c>
      <c r="AG27" s="16">
        <f t="shared" ca="1" si="40"/>
        <v>0</v>
      </c>
      <c r="AH27" s="16">
        <f t="shared" ca="1" si="41"/>
        <v>0</v>
      </c>
      <c r="AI27" s="16">
        <f t="shared" ca="1" si="42"/>
        <v>0</v>
      </c>
      <c r="AK27" s="15">
        <f ca="1">IF(ISERROR($L27),0,IF($L27&gt;$O27,MAX($AK$8:AK26)+1,0))</f>
        <v>0</v>
      </c>
      <c r="AL27" s="170" t="e">
        <f t="shared" ca="1" si="8"/>
        <v>#N/A</v>
      </c>
      <c r="AN27" s="15">
        <f t="shared" ca="1" si="43"/>
        <v>1</v>
      </c>
      <c r="AO27" s="16" t="e">
        <f t="shared" ca="1" si="9"/>
        <v>#N/A</v>
      </c>
      <c r="AP27" s="16">
        <f>IF(C27&lt;=$E$3,IF(OR('Front sheet'!$O$3="",'Front sheet'!$O$3=0),NA(),'Front sheet'!$O$3),NA())</f>
        <v>1</v>
      </c>
      <c r="AQ27" s="16" t="e">
        <f t="shared" ca="1" si="44"/>
        <v>#N/A</v>
      </c>
      <c r="AR27" s="16" t="e">
        <f t="shared" ca="1" si="45"/>
        <v>#N/A</v>
      </c>
      <c r="AS27" s="16" t="e">
        <f t="shared" ca="1" si="46"/>
        <v>#N/A</v>
      </c>
      <c r="AT27" s="16" t="e">
        <f t="shared" ca="1" si="47"/>
        <v>#N/A</v>
      </c>
      <c r="AU27" s="16" t="e">
        <f t="shared" si="61"/>
        <v>#N/A</v>
      </c>
      <c r="AV27" s="16" t="e">
        <f t="shared" ca="1" si="62"/>
        <v>#N/A</v>
      </c>
      <c r="AW27" s="199">
        <f t="shared" si="48"/>
        <v>43793</v>
      </c>
      <c r="AX27" s="203">
        <f t="shared" si="49"/>
        <v>1</v>
      </c>
      <c r="AZ27" s="221">
        <v>19</v>
      </c>
      <c r="BA27" s="166" t="str">
        <f t="shared" ca="1" si="50"/>
        <v/>
      </c>
      <c r="BB27" s="32">
        <f t="shared" si="12"/>
        <v>43793</v>
      </c>
      <c r="BC27" s="100" t="e">
        <f t="shared" ca="1" si="13"/>
        <v>#N/A</v>
      </c>
      <c r="BD27" s="100" t="e">
        <f t="shared" ca="1" si="14"/>
        <v>#N/A</v>
      </c>
      <c r="BE27" s="100" t="e">
        <f t="shared" si="15"/>
        <v>#N/A</v>
      </c>
      <c r="BF27" s="100" t="e">
        <f t="shared" si="16"/>
        <v>#N/A</v>
      </c>
      <c r="BG27" s="223" t="e">
        <f t="shared" si="17"/>
        <v>#N/A</v>
      </c>
      <c r="BH27" s="246" t="str">
        <f t="shared" ca="1" si="51"/>
        <v/>
      </c>
      <c r="BI27" s="229" t="e">
        <f t="shared" si="52"/>
        <v>#N/A</v>
      </c>
      <c r="BJ27" s="100" t="e">
        <f t="shared" si="53"/>
        <v>#N/A</v>
      </c>
      <c r="BK27" s="100" t="e">
        <f t="shared" si="54"/>
        <v>#N/A</v>
      </c>
      <c r="BL27" s="100" t="e">
        <f t="shared" si="55"/>
        <v>#N/A</v>
      </c>
      <c r="BP27" s="3">
        <v>19</v>
      </c>
      <c r="BQ27" s="1" t="e">
        <f t="shared" si="19"/>
        <v>#N/A</v>
      </c>
      <c r="BR27" s="1" t="e">
        <f t="shared" si="20"/>
        <v>#N/A</v>
      </c>
      <c r="BS27" s="1" t="e">
        <f t="shared" si="21"/>
        <v>#N/A</v>
      </c>
      <c r="BU27" s="1">
        <v>19</v>
      </c>
      <c r="BV27" s="1" t="e">
        <f t="shared" si="22"/>
        <v>#N/A</v>
      </c>
      <c r="BW27" s="1" t="e">
        <f t="shared" si="23"/>
        <v>#N/A</v>
      </c>
      <c r="BY27" s="1">
        <v>19</v>
      </c>
      <c r="BZ27" s="1" t="e">
        <f t="shared" si="56"/>
        <v>#N/A</v>
      </c>
      <c r="CA27" s="1" t="e">
        <f t="shared" si="24"/>
        <v>#N/A</v>
      </c>
      <c r="CB27" s="1" t="e">
        <f t="shared" si="57"/>
        <v>#N/A</v>
      </c>
      <c r="CC27" s="1" t="e">
        <f t="shared" si="25"/>
        <v>#N/A</v>
      </c>
      <c r="CD27" s="1"/>
      <c r="CE27" s="1"/>
      <c r="CF27" s="1">
        <v>19</v>
      </c>
      <c r="CG27" s="1" t="e">
        <f t="shared" si="26"/>
        <v>#N/A</v>
      </c>
      <c r="CH27" s="1" t="e">
        <f t="shared" si="27"/>
        <v>#N/A</v>
      </c>
      <c r="CI27" s="4" t="e">
        <f t="shared" si="28"/>
        <v>#N/A</v>
      </c>
      <c r="CK27" s="3">
        <f t="shared" si="29"/>
        <v>1</v>
      </c>
      <c r="CL27" s="4">
        <f t="shared" si="30"/>
        <v>1</v>
      </c>
    </row>
    <row r="28" spans="2:90" x14ac:dyDescent="0.25">
      <c r="B28">
        <f t="shared" si="58"/>
        <v>20</v>
      </c>
      <c r="C28" s="3">
        <v>20</v>
      </c>
      <c r="D28" s="2">
        <f>IF('Front sheet'!$C29="","",'Front sheet'!$C29)</f>
        <v>43807</v>
      </c>
      <c r="E28" s="1">
        <f>IF('Front sheet'!D29="",#N/A,'Front sheet'!D29)</f>
        <v>4</v>
      </c>
      <c r="F28" s="1">
        <f t="shared" si="63"/>
        <v>1</v>
      </c>
      <c r="G28" s="181">
        <f ca="1">IF(J28="",NA(),IF('Front sheet'!$T$7&lt;&gt;0,AVERAGE(Tally_CL),IF(F28=1,AVERAGE(Tally),IF(F28=2,AVERAGE(Tally2),IF(F28=3,AVERAGE(Tally3),IF(F28=4,AVERAGE(Tally4),IF(F28=5,AVERAGE(Tally5))))))))</f>
        <v>2.8</v>
      </c>
      <c r="H28" s="181">
        <f t="shared" ca="1" si="64"/>
        <v>10.780000000000001</v>
      </c>
      <c r="I28" s="181">
        <f t="shared" ca="1" si="65"/>
        <v>-5.1800000000000006</v>
      </c>
      <c r="J28" s="4">
        <f t="shared" si="31"/>
        <v>4</v>
      </c>
      <c r="K28" s="279">
        <f t="shared" si="32"/>
        <v>3</v>
      </c>
      <c r="L28" s="15">
        <f t="shared" si="66"/>
        <v>3</v>
      </c>
      <c r="M28" s="16">
        <f ca="1">IF(L28="",NA(),IF('Front sheet'!$T$7&lt;&gt;0,AVERAGE(MR_CL),IF(F28=1,AVERAGE(MR_1),IF(F28=2,AVERAGE(MR_2),IF(F28=3,AVERAGE(MR_3),IF(F28=4,AVERAGE(MR_4),IF(F28=5,AVERAGE(MR_5))))))))</f>
        <v>3</v>
      </c>
      <c r="N28" s="16">
        <f t="shared" ca="1" si="4"/>
        <v>7.98</v>
      </c>
      <c r="O28" s="170">
        <f t="shared" ca="1" si="60"/>
        <v>9.81</v>
      </c>
      <c r="Q28" s="15">
        <f ca="1">IF(ISERROR($E28),0,IF($E28&gt;$H28,MAX($Q$8:Q27)+1,0))</f>
        <v>0</v>
      </c>
      <c r="R28" s="170">
        <f ca="1">IF(ISERROR($E28),0,IF($E28&lt;$I28,MAX($R$8:R27)+1,0))</f>
        <v>0</v>
      </c>
      <c r="T28" s="15">
        <f t="shared" ca="1" si="33"/>
        <v>1</v>
      </c>
      <c r="U28" s="170">
        <f t="shared" ca="1" si="34"/>
        <v>0</v>
      </c>
      <c r="W28" s="15">
        <f t="shared" ca="1" si="5"/>
        <v>0</v>
      </c>
      <c r="X28" s="170">
        <f t="shared" ca="1" si="35"/>
        <v>0</v>
      </c>
      <c r="Z28" s="15">
        <f t="shared" si="6"/>
        <v>1</v>
      </c>
      <c r="AA28" s="267">
        <f t="shared" si="36"/>
        <v>0</v>
      </c>
      <c r="AC28" s="15">
        <f t="shared" si="7"/>
        <v>0</v>
      </c>
      <c r="AD28" s="267">
        <f t="shared" si="37"/>
        <v>0</v>
      </c>
      <c r="AE28" s="265">
        <f t="shared" ca="1" si="38"/>
        <v>2</v>
      </c>
      <c r="AF28" s="15">
        <f t="shared" ca="1" si="39"/>
        <v>0</v>
      </c>
      <c r="AG28" s="16">
        <f t="shared" ca="1" si="40"/>
        <v>0</v>
      </c>
      <c r="AH28" s="16">
        <f t="shared" ca="1" si="41"/>
        <v>0</v>
      </c>
      <c r="AI28" s="16">
        <f t="shared" ca="1" si="42"/>
        <v>0</v>
      </c>
      <c r="AK28" s="15">
        <f ca="1">IF(ISERROR($L28),0,IF($L28&gt;$O28,MAX($AK$8:AK27)+1,0))</f>
        <v>0</v>
      </c>
      <c r="AL28" s="170" t="e">
        <f t="shared" ca="1" si="8"/>
        <v>#N/A</v>
      </c>
      <c r="AN28" s="15">
        <f t="shared" ca="1" si="43"/>
        <v>1</v>
      </c>
      <c r="AO28" s="16" t="e">
        <f t="shared" ca="1" si="9"/>
        <v>#N/A</v>
      </c>
      <c r="AP28" s="16">
        <f>IF(C28&lt;=$E$3,IF(OR('Front sheet'!$O$3="",'Front sheet'!$O$3=0),NA(),'Front sheet'!$O$3),NA())</f>
        <v>1</v>
      </c>
      <c r="AQ28" s="16" t="e">
        <f t="shared" ca="1" si="44"/>
        <v>#N/A</v>
      </c>
      <c r="AR28" s="16" t="e">
        <f t="shared" ca="1" si="45"/>
        <v>#N/A</v>
      </c>
      <c r="AS28" s="16" t="e">
        <f t="shared" ca="1" si="46"/>
        <v>#N/A</v>
      </c>
      <c r="AT28" s="16" t="e">
        <f t="shared" ca="1" si="47"/>
        <v>#N/A</v>
      </c>
      <c r="AU28" s="16" t="e">
        <f t="shared" si="61"/>
        <v>#N/A</v>
      </c>
      <c r="AV28" s="16" t="e">
        <f t="shared" ca="1" si="62"/>
        <v>#N/A</v>
      </c>
      <c r="AW28" s="199">
        <f t="shared" si="48"/>
        <v>43807</v>
      </c>
      <c r="AX28" s="203">
        <f t="shared" si="49"/>
        <v>1</v>
      </c>
      <c r="AZ28" s="221">
        <v>20</v>
      </c>
      <c r="BA28" s="166" t="str">
        <f t="shared" ca="1" si="50"/>
        <v/>
      </c>
      <c r="BB28" s="32">
        <f t="shared" si="12"/>
        <v>43807</v>
      </c>
      <c r="BC28" s="100" t="e">
        <f t="shared" ca="1" si="13"/>
        <v>#N/A</v>
      </c>
      <c r="BD28" s="100" t="e">
        <f t="shared" ca="1" si="14"/>
        <v>#N/A</v>
      </c>
      <c r="BE28" s="100" t="e">
        <f t="shared" si="15"/>
        <v>#N/A</v>
      </c>
      <c r="BF28" s="100" t="e">
        <f t="shared" si="16"/>
        <v>#N/A</v>
      </c>
      <c r="BG28" s="223" t="e">
        <f t="shared" si="17"/>
        <v>#N/A</v>
      </c>
      <c r="BH28" s="246" t="str">
        <f t="shared" ca="1" si="51"/>
        <v/>
      </c>
      <c r="BI28" s="229" t="e">
        <f t="shared" si="52"/>
        <v>#N/A</v>
      </c>
      <c r="BJ28" s="100" t="e">
        <f t="shared" si="53"/>
        <v>#N/A</v>
      </c>
      <c r="BK28" s="100" t="e">
        <f t="shared" si="54"/>
        <v>#N/A</v>
      </c>
      <c r="BL28" s="100" t="e">
        <f t="shared" si="55"/>
        <v>#N/A</v>
      </c>
      <c r="BP28" s="3">
        <v>20</v>
      </c>
      <c r="BQ28" s="1" t="e">
        <f t="shared" si="19"/>
        <v>#N/A</v>
      </c>
      <c r="BR28" s="1" t="e">
        <f t="shared" si="20"/>
        <v>#N/A</v>
      </c>
      <c r="BS28" s="1" t="e">
        <f t="shared" si="21"/>
        <v>#N/A</v>
      </c>
      <c r="BU28" s="1">
        <v>20</v>
      </c>
      <c r="BV28" s="1" t="e">
        <f t="shared" si="22"/>
        <v>#N/A</v>
      </c>
      <c r="BW28" s="1" t="e">
        <f t="shared" si="23"/>
        <v>#N/A</v>
      </c>
      <c r="BY28" s="1">
        <v>20</v>
      </c>
      <c r="BZ28" s="1" t="e">
        <f t="shared" si="56"/>
        <v>#N/A</v>
      </c>
      <c r="CA28" s="1" t="e">
        <f t="shared" si="24"/>
        <v>#N/A</v>
      </c>
      <c r="CB28" s="1" t="e">
        <f t="shared" si="57"/>
        <v>#N/A</v>
      </c>
      <c r="CC28" s="1" t="e">
        <f t="shared" si="25"/>
        <v>#N/A</v>
      </c>
      <c r="CD28" s="1"/>
      <c r="CE28" s="1"/>
      <c r="CF28" s="1">
        <v>20</v>
      </c>
      <c r="CG28" s="1" t="e">
        <f t="shared" si="26"/>
        <v>#N/A</v>
      </c>
      <c r="CH28" s="1" t="e">
        <f t="shared" si="27"/>
        <v>#N/A</v>
      </c>
      <c r="CI28" s="4" t="e">
        <f t="shared" si="28"/>
        <v>#N/A</v>
      </c>
      <c r="CK28" s="3">
        <f t="shared" si="29"/>
        <v>4</v>
      </c>
      <c r="CL28" s="4">
        <f t="shared" si="30"/>
        <v>1</v>
      </c>
    </row>
    <row r="29" spans="2:90" x14ac:dyDescent="0.25">
      <c r="B29">
        <f t="shared" si="58"/>
        <v>21</v>
      </c>
      <c r="C29" s="3">
        <v>21</v>
      </c>
      <c r="D29" s="2">
        <f>IF('Front sheet'!$C30="","",'Front sheet'!$C30)</f>
        <v>43821</v>
      </c>
      <c r="E29" s="1">
        <f>IF('Front sheet'!D30="",#N/A,'Front sheet'!D30)</f>
        <v>1</v>
      </c>
      <c r="F29" s="1">
        <f t="shared" si="63"/>
        <v>1</v>
      </c>
      <c r="G29" s="181">
        <f ca="1">IF(J29="",NA(),IF('Front sheet'!$T$7&lt;&gt;0,AVERAGE(Tally_CL),IF(F29=1,AVERAGE(Tally),IF(F29=2,AVERAGE(Tally2),IF(F29=3,AVERAGE(Tally3),IF(F29=4,AVERAGE(Tally4),IF(F29=5,AVERAGE(Tally5))))))))</f>
        <v>2.8</v>
      </c>
      <c r="H29" s="181">
        <f t="shared" ca="1" si="64"/>
        <v>10.780000000000001</v>
      </c>
      <c r="I29" s="181">
        <f t="shared" ca="1" si="65"/>
        <v>-5.1800000000000006</v>
      </c>
      <c r="J29" s="4">
        <f t="shared" si="31"/>
        <v>1</v>
      </c>
      <c r="K29" s="279">
        <f t="shared" si="32"/>
        <v>3</v>
      </c>
      <c r="L29" s="15">
        <f t="shared" si="66"/>
        <v>3</v>
      </c>
      <c r="M29" s="16">
        <f ca="1">IF(L29="",NA(),IF('Front sheet'!$T$7&lt;&gt;0,AVERAGE(MR_CL),IF(F29=1,AVERAGE(MR_1),IF(F29=2,AVERAGE(MR_2),IF(F29=3,AVERAGE(MR_3),IF(F29=4,AVERAGE(MR_4),IF(F29=5,AVERAGE(MR_5))))))))</f>
        <v>3</v>
      </c>
      <c r="N29" s="16">
        <f t="shared" ca="1" si="4"/>
        <v>7.98</v>
      </c>
      <c r="O29" s="170">
        <f t="shared" ca="1" si="60"/>
        <v>9.81</v>
      </c>
      <c r="Q29" s="15">
        <f ca="1">IF(ISERROR($E29),0,IF($E29&gt;$H29,MAX($Q$8:Q28)+1,0))</f>
        <v>0</v>
      </c>
      <c r="R29" s="170">
        <f ca="1">IF(ISERROR($E29),0,IF($E29&lt;$I29,MAX($R$8:R28)+1,0))</f>
        <v>0</v>
      </c>
      <c r="T29" s="15">
        <f t="shared" ca="1" si="33"/>
        <v>0</v>
      </c>
      <c r="U29" s="170">
        <f t="shared" ca="1" si="34"/>
        <v>0</v>
      </c>
      <c r="W29" s="15">
        <f t="shared" ca="1" si="5"/>
        <v>1</v>
      </c>
      <c r="X29" s="170">
        <f t="shared" ca="1" si="35"/>
        <v>0</v>
      </c>
      <c r="Z29" s="15">
        <f t="shared" si="6"/>
        <v>0</v>
      </c>
      <c r="AA29" s="267">
        <f t="shared" si="36"/>
        <v>0</v>
      </c>
      <c r="AC29" s="15">
        <f t="shared" si="7"/>
        <v>1</v>
      </c>
      <c r="AD29" s="267">
        <f t="shared" si="37"/>
        <v>0</v>
      </c>
      <c r="AE29" s="265">
        <f t="shared" ca="1" si="38"/>
        <v>1</v>
      </c>
      <c r="AF29" s="15">
        <f t="shared" ca="1" si="39"/>
        <v>0</v>
      </c>
      <c r="AG29" s="16">
        <f t="shared" ca="1" si="40"/>
        <v>0</v>
      </c>
      <c r="AH29" s="16">
        <f t="shared" ca="1" si="41"/>
        <v>0</v>
      </c>
      <c r="AI29" s="16">
        <f t="shared" ca="1" si="42"/>
        <v>0</v>
      </c>
      <c r="AK29" s="15">
        <f ca="1">IF(ISERROR($L29),0,IF($L29&gt;$O29,MAX($AK$8:AK28)+1,0))</f>
        <v>0</v>
      </c>
      <c r="AL29" s="170" t="e">
        <f t="shared" ca="1" si="8"/>
        <v>#N/A</v>
      </c>
      <c r="AN29" s="15">
        <f t="shared" ca="1" si="43"/>
        <v>1</v>
      </c>
      <c r="AO29" s="16" t="e">
        <f t="shared" ca="1" si="9"/>
        <v>#N/A</v>
      </c>
      <c r="AP29" s="16">
        <f>IF(C29&lt;=$E$3,IF(OR('Front sheet'!$O$3="",'Front sheet'!$O$3=0),NA(),'Front sheet'!$O$3),NA())</f>
        <v>1</v>
      </c>
      <c r="AQ29" s="16" t="e">
        <f t="shared" ca="1" si="44"/>
        <v>#N/A</v>
      </c>
      <c r="AR29" s="16" t="e">
        <f t="shared" ca="1" si="45"/>
        <v>#N/A</v>
      </c>
      <c r="AS29" s="16" t="e">
        <f t="shared" ca="1" si="46"/>
        <v>#N/A</v>
      </c>
      <c r="AT29" s="16" t="e">
        <f t="shared" ca="1" si="47"/>
        <v>#N/A</v>
      </c>
      <c r="AU29" s="16" t="e">
        <f t="shared" si="61"/>
        <v>#N/A</v>
      </c>
      <c r="AV29" s="16" t="e">
        <f t="shared" ca="1" si="62"/>
        <v>#N/A</v>
      </c>
      <c r="AW29" s="199">
        <f t="shared" si="48"/>
        <v>43821</v>
      </c>
      <c r="AX29" s="203">
        <f t="shared" si="49"/>
        <v>1</v>
      </c>
      <c r="AZ29" s="221">
        <v>21</v>
      </c>
      <c r="BA29" s="166" t="str">
        <f t="shared" ca="1" si="50"/>
        <v/>
      </c>
      <c r="BB29" s="32">
        <f t="shared" si="12"/>
        <v>43821</v>
      </c>
      <c r="BC29" s="100" t="e">
        <f t="shared" ca="1" si="13"/>
        <v>#N/A</v>
      </c>
      <c r="BD29" s="100" t="e">
        <f t="shared" ca="1" si="14"/>
        <v>#N/A</v>
      </c>
      <c r="BE29" s="100" t="e">
        <f t="shared" si="15"/>
        <v>#N/A</v>
      </c>
      <c r="BF29" s="100" t="e">
        <f t="shared" si="16"/>
        <v>#N/A</v>
      </c>
      <c r="BG29" s="223" t="e">
        <f t="shared" si="17"/>
        <v>#N/A</v>
      </c>
      <c r="BH29" s="246" t="str">
        <f t="shared" ca="1" si="51"/>
        <v/>
      </c>
      <c r="BI29" s="229" t="e">
        <f t="shared" si="52"/>
        <v>#N/A</v>
      </c>
      <c r="BJ29" s="100" t="e">
        <f t="shared" si="53"/>
        <v>#N/A</v>
      </c>
      <c r="BK29" s="100" t="e">
        <f t="shared" si="54"/>
        <v>#N/A</v>
      </c>
      <c r="BL29" s="100" t="e">
        <f t="shared" si="55"/>
        <v>#N/A</v>
      </c>
      <c r="BP29" s="3">
        <v>21</v>
      </c>
      <c r="BQ29" s="1" t="e">
        <f t="shared" si="19"/>
        <v>#N/A</v>
      </c>
      <c r="BR29" s="1" t="e">
        <f t="shared" si="20"/>
        <v>#N/A</v>
      </c>
      <c r="BS29" s="1" t="e">
        <f t="shared" si="21"/>
        <v>#N/A</v>
      </c>
      <c r="BU29" s="1">
        <v>21</v>
      </c>
      <c r="BV29" s="1" t="e">
        <f t="shared" si="22"/>
        <v>#N/A</v>
      </c>
      <c r="BW29" s="1" t="e">
        <f t="shared" si="23"/>
        <v>#N/A</v>
      </c>
      <c r="BY29" s="1">
        <v>21</v>
      </c>
      <c r="BZ29" s="1" t="e">
        <f t="shared" si="56"/>
        <v>#N/A</v>
      </c>
      <c r="CA29" s="1" t="e">
        <f t="shared" si="24"/>
        <v>#N/A</v>
      </c>
      <c r="CB29" s="1" t="e">
        <f t="shared" si="57"/>
        <v>#N/A</v>
      </c>
      <c r="CC29" s="1" t="e">
        <f t="shared" si="25"/>
        <v>#N/A</v>
      </c>
      <c r="CD29" s="1"/>
      <c r="CE29" s="1"/>
      <c r="CF29" s="1">
        <v>21</v>
      </c>
      <c r="CG29" s="1" t="e">
        <f t="shared" si="26"/>
        <v>#N/A</v>
      </c>
      <c r="CH29" s="1" t="e">
        <f t="shared" si="27"/>
        <v>#N/A</v>
      </c>
      <c r="CI29" s="4" t="e">
        <f t="shared" si="28"/>
        <v>#N/A</v>
      </c>
      <c r="CK29" s="3">
        <f t="shared" si="29"/>
        <v>1</v>
      </c>
      <c r="CL29" s="4">
        <f t="shared" si="30"/>
        <v>1</v>
      </c>
    </row>
    <row r="30" spans="2:90" x14ac:dyDescent="0.25">
      <c r="B30">
        <f t="shared" si="58"/>
        <v>22</v>
      </c>
      <c r="C30" s="3">
        <v>22</v>
      </c>
      <c r="D30" s="2">
        <f>IF('Front sheet'!$C31="","",'Front sheet'!$C31)</f>
        <v>43835</v>
      </c>
      <c r="E30" s="1">
        <f>IF('Front sheet'!D31="",#N/A,'Front sheet'!D31)</f>
        <v>1</v>
      </c>
      <c r="F30" s="1">
        <f t="shared" si="63"/>
        <v>1</v>
      </c>
      <c r="G30" s="181">
        <f ca="1">IF(J30="",NA(),IF('Front sheet'!$T$7&lt;&gt;0,AVERAGE(Tally_CL),IF(F30=1,AVERAGE(Tally),IF(F30=2,AVERAGE(Tally2),IF(F30=3,AVERAGE(Tally3),IF(F30=4,AVERAGE(Tally4),IF(F30=5,AVERAGE(Tally5))))))))</f>
        <v>2.8</v>
      </c>
      <c r="H30" s="181">
        <f t="shared" ca="1" si="64"/>
        <v>10.780000000000001</v>
      </c>
      <c r="I30" s="181">
        <f t="shared" ca="1" si="65"/>
        <v>-5.1800000000000006</v>
      </c>
      <c r="J30" s="4">
        <f>IF(ISERROR(E30),"",E30)</f>
        <v>1</v>
      </c>
      <c r="K30" s="279">
        <f t="shared" si="32"/>
        <v>0</v>
      </c>
      <c r="L30" s="15">
        <f t="shared" si="66"/>
        <v>0</v>
      </c>
      <c r="M30" s="16">
        <f ca="1">IF(L30="",NA(),IF('Front sheet'!$T$7&lt;&gt;0,AVERAGE(MR_CL),IF(F30=1,AVERAGE(MR_1),IF(F30=2,AVERAGE(MR_2),IF(F30=3,AVERAGE(MR_3),IF(F30=4,AVERAGE(MR_4),IF(F30=5,AVERAGE(MR_5))))))))</f>
        <v>3</v>
      </c>
      <c r="N30" s="16">
        <f t="shared" ca="1" si="4"/>
        <v>7.98</v>
      </c>
      <c r="O30" s="170">
        <f t="shared" ca="1" si="60"/>
        <v>9.81</v>
      </c>
      <c r="Q30" s="15">
        <f ca="1">IF(ISERROR($E30),0,IF($E30&gt;$H30,MAX($Q$8:Q29)+1,0))</f>
        <v>0</v>
      </c>
      <c r="R30" s="170">
        <f ca="1">IF(ISERROR($E30),0,IF($E30&lt;$I30,MAX($R$8:R29)+1,0))</f>
        <v>0</v>
      </c>
      <c r="T30" s="15">
        <f t="shared" ca="1" si="33"/>
        <v>0</v>
      </c>
      <c r="U30" s="170">
        <f t="shared" ca="1" si="34"/>
        <v>0</v>
      </c>
      <c r="W30" s="15">
        <f t="shared" ca="1" si="5"/>
        <v>1</v>
      </c>
      <c r="X30" s="170">
        <f t="shared" ca="1" si="35"/>
        <v>0</v>
      </c>
      <c r="Z30" s="15">
        <f t="shared" si="6"/>
        <v>0.5</v>
      </c>
      <c r="AA30" s="267">
        <f t="shared" si="36"/>
        <v>0</v>
      </c>
      <c r="AC30" s="15">
        <f t="shared" si="7"/>
        <v>0.5</v>
      </c>
      <c r="AD30" s="267">
        <f t="shared" si="37"/>
        <v>0</v>
      </c>
      <c r="AE30" s="265">
        <f t="shared" ca="1" si="38"/>
        <v>1</v>
      </c>
      <c r="AF30" s="15">
        <f t="shared" ca="1" si="39"/>
        <v>0</v>
      </c>
      <c r="AG30" s="16">
        <f t="shared" ca="1" si="40"/>
        <v>0</v>
      </c>
      <c r="AH30" s="16">
        <f t="shared" ca="1" si="41"/>
        <v>0</v>
      </c>
      <c r="AI30" s="16">
        <f t="shared" ca="1" si="42"/>
        <v>0</v>
      </c>
      <c r="AK30" s="15">
        <f ca="1">IF(ISERROR($L30),0,IF($L30&gt;$O30,MAX($AK$8:AK29)+1,0))</f>
        <v>0</v>
      </c>
      <c r="AL30" s="170" t="e">
        <f t="shared" ca="1" si="8"/>
        <v>#N/A</v>
      </c>
      <c r="AN30" s="15">
        <f t="shared" ca="1" si="43"/>
        <v>1</v>
      </c>
      <c r="AO30" s="16" t="e">
        <f t="shared" ca="1" si="9"/>
        <v>#N/A</v>
      </c>
      <c r="AP30" s="16">
        <f>IF(C30&lt;=$E$3,IF(OR('Front sheet'!$O$3="",'Front sheet'!$O$3=0),NA(),'Front sheet'!$O$3),NA())</f>
        <v>1</v>
      </c>
      <c r="AQ30" s="16" t="e">
        <f t="shared" ca="1" si="44"/>
        <v>#N/A</v>
      </c>
      <c r="AR30" s="16" t="e">
        <f t="shared" ca="1" si="45"/>
        <v>#N/A</v>
      </c>
      <c r="AS30" s="16" t="e">
        <f t="shared" ca="1" si="46"/>
        <v>#N/A</v>
      </c>
      <c r="AT30" s="16" t="e">
        <f t="shared" ca="1" si="47"/>
        <v>#N/A</v>
      </c>
      <c r="AU30" s="16" t="e">
        <f t="shared" si="61"/>
        <v>#N/A</v>
      </c>
      <c r="AV30" s="16" t="e">
        <f t="shared" ca="1" si="62"/>
        <v>#N/A</v>
      </c>
      <c r="AW30" s="199">
        <f t="shared" si="48"/>
        <v>43835</v>
      </c>
      <c r="AX30" s="203">
        <f t="shared" si="49"/>
        <v>1</v>
      </c>
      <c r="AZ30" s="221">
        <v>22</v>
      </c>
      <c r="BA30" s="166" t="str">
        <f t="shared" ca="1" si="50"/>
        <v/>
      </c>
      <c r="BB30" s="32">
        <f t="shared" si="12"/>
        <v>43835</v>
      </c>
      <c r="BC30" s="100" t="e">
        <f t="shared" ca="1" si="13"/>
        <v>#N/A</v>
      </c>
      <c r="BD30" s="100" t="e">
        <f t="shared" ca="1" si="14"/>
        <v>#N/A</v>
      </c>
      <c r="BE30" s="100" t="e">
        <f t="shared" si="15"/>
        <v>#N/A</v>
      </c>
      <c r="BF30" s="100" t="e">
        <f t="shared" si="16"/>
        <v>#N/A</v>
      </c>
      <c r="BG30" s="223" t="e">
        <f t="shared" si="17"/>
        <v>#N/A</v>
      </c>
      <c r="BH30" s="246" t="str">
        <f t="shared" ca="1" si="51"/>
        <v/>
      </c>
      <c r="BI30" s="229" t="e">
        <f t="shared" si="52"/>
        <v>#N/A</v>
      </c>
      <c r="BJ30" s="100" t="e">
        <f t="shared" si="53"/>
        <v>#N/A</v>
      </c>
      <c r="BK30" s="100" t="e">
        <f t="shared" si="54"/>
        <v>#N/A</v>
      </c>
      <c r="BL30" s="100" t="e">
        <f t="shared" si="55"/>
        <v>#N/A</v>
      </c>
      <c r="BP30" s="3">
        <v>22</v>
      </c>
      <c r="BQ30" s="1" t="e">
        <f t="shared" si="19"/>
        <v>#N/A</v>
      </c>
      <c r="BR30" s="1" t="e">
        <f t="shared" si="20"/>
        <v>#N/A</v>
      </c>
      <c r="BS30" s="1" t="e">
        <f t="shared" si="21"/>
        <v>#N/A</v>
      </c>
      <c r="BU30" s="1">
        <v>22</v>
      </c>
      <c r="BV30" s="1" t="e">
        <f t="shared" si="22"/>
        <v>#N/A</v>
      </c>
      <c r="BW30" s="1" t="e">
        <f t="shared" si="23"/>
        <v>#N/A</v>
      </c>
      <c r="BY30" s="1">
        <v>22</v>
      </c>
      <c r="BZ30" s="1" t="e">
        <f t="shared" si="56"/>
        <v>#N/A</v>
      </c>
      <c r="CA30" s="1" t="e">
        <f t="shared" si="24"/>
        <v>#N/A</v>
      </c>
      <c r="CB30" s="1" t="e">
        <f t="shared" si="57"/>
        <v>#N/A</v>
      </c>
      <c r="CC30" s="1" t="e">
        <f t="shared" si="25"/>
        <v>#N/A</v>
      </c>
      <c r="CD30" s="1"/>
      <c r="CE30" s="1"/>
      <c r="CF30" s="1">
        <v>22</v>
      </c>
      <c r="CG30" s="1" t="e">
        <f t="shared" si="26"/>
        <v>#N/A</v>
      </c>
      <c r="CH30" s="1" t="e">
        <f t="shared" si="27"/>
        <v>#N/A</v>
      </c>
      <c r="CI30" s="4" t="e">
        <f t="shared" si="28"/>
        <v>#N/A</v>
      </c>
      <c r="CK30" s="3">
        <f t="shared" si="29"/>
        <v>1</v>
      </c>
      <c r="CL30" s="4">
        <f t="shared" si="30"/>
        <v>1</v>
      </c>
    </row>
    <row r="31" spans="2:90" x14ac:dyDescent="0.25">
      <c r="B31">
        <f t="shared" si="58"/>
        <v>23</v>
      </c>
      <c r="C31" s="3">
        <v>23</v>
      </c>
      <c r="D31" s="2">
        <f>IF('Front sheet'!$C32="","",'Front sheet'!$C32)</f>
        <v>43849</v>
      </c>
      <c r="E31" s="1">
        <f>IF('Front sheet'!D32="",#N/A,'Front sheet'!D32)</f>
        <v>1</v>
      </c>
      <c r="F31" s="1">
        <f t="shared" si="63"/>
        <v>1</v>
      </c>
      <c r="G31" s="181">
        <f ca="1">IF(J31="",NA(),IF('Front sheet'!$T$7&lt;&gt;0,AVERAGE(Tally_CL),IF(F31=1,AVERAGE(Tally),IF(F31=2,AVERAGE(Tally2),IF(F31=3,AVERAGE(Tally3),IF(F31=4,AVERAGE(Tally4),IF(F31=5,AVERAGE(Tally5))))))))</f>
        <v>2.8</v>
      </c>
      <c r="H31" s="181">
        <f t="shared" ca="1" si="64"/>
        <v>10.780000000000001</v>
      </c>
      <c r="I31" s="181">
        <f t="shared" ca="1" si="65"/>
        <v>-5.1800000000000006</v>
      </c>
      <c r="J31" s="4">
        <f t="shared" si="31"/>
        <v>1</v>
      </c>
      <c r="K31" s="279">
        <f t="shared" si="32"/>
        <v>0</v>
      </c>
      <c r="L31" s="15">
        <f t="shared" si="66"/>
        <v>0</v>
      </c>
      <c r="M31" s="16">
        <f ca="1">IF(L31="",NA(),IF('Front sheet'!$T$7&lt;&gt;0,AVERAGE(MR_CL),IF(F31=1,AVERAGE(MR_1),IF(F31=2,AVERAGE(MR_2),IF(F31=3,AVERAGE(MR_3),IF(F31=4,AVERAGE(MR_4),IF(F31=5,AVERAGE(MR_5))))))))</f>
        <v>3</v>
      </c>
      <c r="N31" s="16">
        <f t="shared" ca="1" si="4"/>
        <v>7.98</v>
      </c>
      <c r="O31" s="170">
        <f t="shared" ca="1" si="60"/>
        <v>9.81</v>
      </c>
      <c r="Q31" s="15">
        <f ca="1">IF(ISERROR($E31),0,IF($E31&gt;$H31,MAX($Q$8:Q30)+1,0))</f>
        <v>0</v>
      </c>
      <c r="R31" s="170">
        <f ca="1">IF(ISERROR($E31),0,IF($E31&lt;$I31,MAX($R$8:R30)+1,0))</f>
        <v>0</v>
      </c>
      <c r="T31" s="15">
        <f t="shared" ca="1" si="33"/>
        <v>0</v>
      </c>
      <c r="U31" s="170">
        <f t="shared" ca="1" si="34"/>
        <v>0</v>
      </c>
      <c r="W31" s="15">
        <f t="shared" ca="1" si="5"/>
        <v>1</v>
      </c>
      <c r="X31" s="170">
        <f t="shared" ca="1" si="35"/>
        <v>0</v>
      </c>
      <c r="Z31" s="15">
        <f t="shared" si="6"/>
        <v>0.5</v>
      </c>
      <c r="AA31" s="267">
        <f t="shared" si="36"/>
        <v>0</v>
      </c>
      <c r="AC31" s="15">
        <f t="shared" si="7"/>
        <v>0.5</v>
      </c>
      <c r="AD31" s="267">
        <f t="shared" si="37"/>
        <v>0</v>
      </c>
      <c r="AE31" s="265">
        <f t="shared" ca="1" si="38"/>
        <v>1</v>
      </c>
      <c r="AF31" s="15">
        <f t="shared" ca="1" si="39"/>
        <v>0</v>
      </c>
      <c r="AG31" s="16">
        <f t="shared" ca="1" si="40"/>
        <v>0</v>
      </c>
      <c r="AH31" s="16">
        <f t="shared" ca="1" si="41"/>
        <v>0</v>
      </c>
      <c r="AI31" s="16">
        <f t="shared" ca="1" si="42"/>
        <v>0</v>
      </c>
      <c r="AK31" s="15">
        <f ca="1">IF(ISERROR($L31),0,IF($L31&gt;$O31,MAX($AK$8:AK30)+1,0))</f>
        <v>0</v>
      </c>
      <c r="AL31" s="170" t="e">
        <f t="shared" ca="1" si="8"/>
        <v>#N/A</v>
      </c>
      <c r="AN31" s="15">
        <f t="shared" ca="1" si="43"/>
        <v>1</v>
      </c>
      <c r="AO31" s="16" t="e">
        <f t="shared" ca="1" si="9"/>
        <v>#N/A</v>
      </c>
      <c r="AP31" s="16">
        <f>IF(C31&lt;=$E$3,IF(OR('Front sheet'!$O$3="",'Front sheet'!$O$3=0),NA(),'Front sheet'!$O$3),NA())</f>
        <v>1</v>
      </c>
      <c r="AQ31" s="16" t="e">
        <f t="shared" ca="1" si="44"/>
        <v>#N/A</v>
      </c>
      <c r="AR31" s="16" t="e">
        <f t="shared" ca="1" si="45"/>
        <v>#N/A</v>
      </c>
      <c r="AS31" s="16" t="e">
        <f t="shared" ca="1" si="46"/>
        <v>#N/A</v>
      </c>
      <c r="AT31" s="16" t="e">
        <f t="shared" ca="1" si="47"/>
        <v>#N/A</v>
      </c>
      <c r="AU31" s="16" t="e">
        <f t="shared" si="61"/>
        <v>#N/A</v>
      </c>
      <c r="AV31" s="16" t="e">
        <f t="shared" ca="1" si="62"/>
        <v>#N/A</v>
      </c>
      <c r="AW31" s="199">
        <f t="shared" si="48"/>
        <v>43849</v>
      </c>
      <c r="AX31" s="203">
        <f t="shared" si="49"/>
        <v>1</v>
      </c>
      <c r="AZ31" s="221">
        <v>23</v>
      </c>
      <c r="BA31" s="166" t="str">
        <f t="shared" ca="1" si="50"/>
        <v/>
      </c>
      <c r="BB31" s="32">
        <f t="shared" si="12"/>
        <v>43849</v>
      </c>
      <c r="BC31" s="100" t="e">
        <f t="shared" ca="1" si="13"/>
        <v>#N/A</v>
      </c>
      <c r="BD31" s="100" t="e">
        <f t="shared" ca="1" si="14"/>
        <v>#N/A</v>
      </c>
      <c r="BE31" s="100" t="e">
        <f t="shared" si="15"/>
        <v>#N/A</v>
      </c>
      <c r="BF31" s="100" t="e">
        <f t="shared" si="16"/>
        <v>#N/A</v>
      </c>
      <c r="BG31" s="223" t="e">
        <f t="shared" si="17"/>
        <v>#N/A</v>
      </c>
      <c r="BH31" s="246" t="str">
        <f t="shared" ca="1" si="51"/>
        <v/>
      </c>
      <c r="BI31" s="229" t="e">
        <f t="shared" si="52"/>
        <v>#N/A</v>
      </c>
      <c r="BJ31" s="100" t="e">
        <f t="shared" si="53"/>
        <v>#N/A</v>
      </c>
      <c r="BK31" s="100" t="e">
        <f t="shared" si="54"/>
        <v>#N/A</v>
      </c>
      <c r="BL31" s="100" t="e">
        <f t="shared" si="55"/>
        <v>#N/A</v>
      </c>
      <c r="BP31" s="3">
        <v>23</v>
      </c>
      <c r="BQ31" s="1" t="e">
        <f t="shared" si="19"/>
        <v>#N/A</v>
      </c>
      <c r="BR31" s="1" t="e">
        <f t="shared" si="20"/>
        <v>#N/A</v>
      </c>
      <c r="BS31" s="1" t="e">
        <f t="shared" si="21"/>
        <v>#N/A</v>
      </c>
      <c r="BU31" s="1">
        <v>23</v>
      </c>
      <c r="BV31" s="1" t="e">
        <f t="shared" si="22"/>
        <v>#N/A</v>
      </c>
      <c r="BW31" s="1" t="e">
        <f t="shared" si="23"/>
        <v>#N/A</v>
      </c>
      <c r="BY31" s="1">
        <v>23</v>
      </c>
      <c r="BZ31" s="1" t="e">
        <f t="shared" si="56"/>
        <v>#N/A</v>
      </c>
      <c r="CA31" s="1" t="e">
        <f t="shared" si="24"/>
        <v>#N/A</v>
      </c>
      <c r="CB31" s="1" t="e">
        <f t="shared" si="57"/>
        <v>#N/A</v>
      </c>
      <c r="CC31" s="1" t="e">
        <f t="shared" si="25"/>
        <v>#N/A</v>
      </c>
      <c r="CD31" s="1"/>
      <c r="CE31" s="1"/>
      <c r="CF31" s="1">
        <v>23</v>
      </c>
      <c r="CG31" s="1" t="e">
        <f t="shared" si="26"/>
        <v>#N/A</v>
      </c>
      <c r="CH31" s="1" t="e">
        <f t="shared" si="27"/>
        <v>#N/A</v>
      </c>
      <c r="CI31" s="4" t="e">
        <f t="shared" si="28"/>
        <v>#N/A</v>
      </c>
      <c r="CK31" s="3">
        <f t="shared" si="29"/>
        <v>1</v>
      </c>
      <c r="CL31" s="4">
        <f t="shared" si="30"/>
        <v>1</v>
      </c>
    </row>
    <row r="32" spans="2:90" x14ac:dyDescent="0.25">
      <c r="B32">
        <f t="shared" si="58"/>
        <v>24</v>
      </c>
      <c r="C32" s="3">
        <v>24</v>
      </c>
      <c r="D32" s="2">
        <f>IF('Front sheet'!$C33="","",'Front sheet'!$C33)</f>
        <v>43863</v>
      </c>
      <c r="E32" s="1">
        <f>IF('Front sheet'!D33="",#N/A,'Front sheet'!D33)</f>
        <v>2</v>
      </c>
      <c r="F32" s="1">
        <f t="shared" si="63"/>
        <v>1</v>
      </c>
      <c r="G32" s="181">
        <f ca="1">IF(J32="",NA(),IF('Front sheet'!$T$7&lt;&gt;0,AVERAGE(Tally_CL),IF(F32=1,AVERAGE(Tally),IF(F32=2,AVERAGE(Tally2),IF(F32=3,AVERAGE(Tally3),IF(F32=4,AVERAGE(Tally4),IF(F32=5,AVERAGE(Tally5))))))))</f>
        <v>2.8</v>
      </c>
      <c r="H32" s="181">
        <f t="shared" ca="1" si="64"/>
        <v>10.780000000000001</v>
      </c>
      <c r="I32" s="181">
        <f t="shared" ca="1" si="65"/>
        <v>-5.1800000000000006</v>
      </c>
      <c r="J32" s="4">
        <f t="shared" si="31"/>
        <v>2</v>
      </c>
      <c r="K32" s="279">
        <f t="shared" si="32"/>
        <v>1</v>
      </c>
      <c r="L32" s="15">
        <f t="shared" si="66"/>
        <v>1</v>
      </c>
      <c r="M32" s="16">
        <f ca="1">IF(L32="",NA(),IF('Front sheet'!$T$7&lt;&gt;0,AVERAGE(MR_CL),IF(F32=1,AVERAGE(MR_1),IF(F32=2,AVERAGE(MR_2),IF(F32=3,AVERAGE(MR_3),IF(F32=4,AVERAGE(MR_4),IF(F32=5,AVERAGE(MR_5))))))))</f>
        <v>3</v>
      </c>
      <c r="N32" s="16">
        <f t="shared" ca="1" si="4"/>
        <v>7.98</v>
      </c>
      <c r="O32" s="170">
        <f t="shared" ca="1" si="60"/>
        <v>9.81</v>
      </c>
      <c r="Q32" s="15">
        <f ca="1">IF(ISERROR($E32),0,IF($E32&gt;$H32,MAX($Q$8:Q31)+1,0))</f>
        <v>0</v>
      </c>
      <c r="R32" s="170">
        <f ca="1">IF(ISERROR($E32),0,IF($E32&lt;$I32,MAX($R$8:R31)+1,0))</f>
        <v>0</v>
      </c>
      <c r="T32" s="15">
        <f t="shared" ca="1" si="33"/>
        <v>0</v>
      </c>
      <c r="U32" s="170">
        <f t="shared" ca="1" si="34"/>
        <v>0</v>
      </c>
      <c r="W32" s="15">
        <f t="shared" ca="1" si="5"/>
        <v>1</v>
      </c>
      <c r="X32" s="170">
        <f t="shared" ca="1" si="35"/>
        <v>0</v>
      </c>
      <c r="Z32" s="15">
        <f t="shared" si="6"/>
        <v>1</v>
      </c>
      <c r="AA32" s="267">
        <f t="shared" si="36"/>
        <v>0</v>
      </c>
      <c r="AC32" s="15">
        <f t="shared" si="7"/>
        <v>0</v>
      </c>
      <c r="AD32" s="267">
        <f t="shared" si="37"/>
        <v>0</v>
      </c>
      <c r="AE32" s="265">
        <f t="shared" ca="1" si="38"/>
        <v>1</v>
      </c>
      <c r="AF32" s="15">
        <f t="shared" ca="1" si="39"/>
        <v>0</v>
      </c>
      <c r="AG32" s="16">
        <f t="shared" ca="1" si="40"/>
        <v>0</v>
      </c>
      <c r="AH32" s="16">
        <f ca="1">IFERROR(IF(E32="",0,IF(AND(E32&gt;G32+2*(M32/1.128),E32&lt;H32),1,0)),0)</f>
        <v>0</v>
      </c>
      <c r="AI32" s="16">
        <f t="shared" ca="1" si="42"/>
        <v>0</v>
      </c>
      <c r="AK32" s="15">
        <f ca="1">IF(ISERROR($L32),0,IF($L32&gt;$O32,MAX($AK$8:AK31)+1,0))</f>
        <v>0</v>
      </c>
      <c r="AL32" s="170" t="e">
        <f t="shared" ca="1" si="8"/>
        <v>#N/A</v>
      </c>
      <c r="AN32" s="15">
        <f t="shared" ca="1" si="43"/>
        <v>1</v>
      </c>
      <c r="AO32" s="16" t="e">
        <f t="shared" ca="1" si="9"/>
        <v>#N/A</v>
      </c>
      <c r="AP32" s="16">
        <f>IF(C32&lt;=$E$3,IF(OR('Front sheet'!$O$3="",'Front sheet'!$O$3=0),NA(),'Front sheet'!$O$3),NA())</f>
        <v>1</v>
      </c>
      <c r="AQ32" s="16" t="e">
        <f t="shared" ca="1" si="44"/>
        <v>#N/A</v>
      </c>
      <c r="AR32" s="16" t="e">
        <f t="shared" ca="1" si="45"/>
        <v>#N/A</v>
      </c>
      <c r="AS32" s="16" t="e">
        <f t="shared" ca="1" si="46"/>
        <v>#N/A</v>
      </c>
      <c r="AT32" s="16" t="e">
        <f t="shared" ca="1" si="47"/>
        <v>#N/A</v>
      </c>
      <c r="AU32" s="16" t="e">
        <f t="shared" si="61"/>
        <v>#N/A</v>
      </c>
      <c r="AV32" s="16" t="e">
        <f t="shared" ca="1" si="62"/>
        <v>#N/A</v>
      </c>
      <c r="AW32" s="199">
        <f t="shared" si="48"/>
        <v>43863</v>
      </c>
      <c r="AX32" s="203">
        <f t="shared" si="49"/>
        <v>1</v>
      </c>
      <c r="AZ32" s="221">
        <v>24</v>
      </c>
      <c r="BA32" s="166" t="str">
        <f t="shared" ca="1" si="50"/>
        <v/>
      </c>
      <c r="BB32" s="32">
        <f t="shared" si="12"/>
        <v>43863</v>
      </c>
      <c r="BC32" s="100" t="e">
        <f t="shared" ca="1" si="13"/>
        <v>#N/A</v>
      </c>
      <c r="BD32" s="100" t="e">
        <f t="shared" ca="1" si="14"/>
        <v>#N/A</v>
      </c>
      <c r="BE32" s="100" t="e">
        <f t="shared" si="15"/>
        <v>#N/A</v>
      </c>
      <c r="BF32" s="100" t="e">
        <f t="shared" si="16"/>
        <v>#N/A</v>
      </c>
      <c r="BG32" s="223" t="e">
        <f t="shared" si="17"/>
        <v>#N/A</v>
      </c>
      <c r="BH32" s="246" t="str">
        <f t="shared" ca="1" si="51"/>
        <v/>
      </c>
      <c r="BI32" s="229" t="e">
        <f t="shared" si="52"/>
        <v>#N/A</v>
      </c>
      <c r="BJ32" s="100" t="e">
        <f t="shared" si="53"/>
        <v>#N/A</v>
      </c>
      <c r="BK32" s="100" t="e">
        <f t="shared" si="54"/>
        <v>#N/A</v>
      </c>
      <c r="BL32" s="100" t="e">
        <f t="shared" si="55"/>
        <v>#N/A</v>
      </c>
      <c r="BP32" s="3">
        <v>24</v>
      </c>
      <c r="BQ32" s="1" t="e">
        <f t="shared" si="19"/>
        <v>#N/A</v>
      </c>
      <c r="BR32" s="1" t="e">
        <f t="shared" si="20"/>
        <v>#N/A</v>
      </c>
      <c r="BS32" s="1" t="e">
        <f t="shared" si="21"/>
        <v>#N/A</v>
      </c>
      <c r="BU32" s="1">
        <v>24</v>
      </c>
      <c r="BV32" s="1" t="e">
        <f t="shared" si="22"/>
        <v>#N/A</v>
      </c>
      <c r="BW32" s="1" t="e">
        <f t="shared" si="23"/>
        <v>#N/A</v>
      </c>
      <c r="BY32" s="1">
        <v>24</v>
      </c>
      <c r="BZ32" s="1" t="e">
        <f t="shared" si="56"/>
        <v>#N/A</v>
      </c>
      <c r="CA32" s="1" t="e">
        <f t="shared" si="24"/>
        <v>#N/A</v>
      </c>
      <c r="CB32" s="1" t="e">
        <f t="shared" si="57"/>
        <v>#N/A</v>
      </c>
      <c r="CC32" s="1" t="e">
        <f t="shared" si="25"/>
        <v>#N/A</v>
      </c>
      <c r="CD32" s="1"/>
      <c r="CE32" s="1"/>
      <c r="CF32" s="1">
        <v>24</v>
      </c>
      <c r="CG32" s="1" t="e">
        <f t="shared" si="26"/>
        <v>#N/A</v>
      </c>
      <c r="CH32" s="1" t="e">
        <f t="shared" si="27"/>
        <v>#N/A</v>
      </c>
      <c r="CI32" s="4" t="e">
        <f t="shared" si="28"/>
        <v>#N/A</v>
      </c>
      <c r="CK32" s="3">
        <f t="shared" si="29"/>
        <v>2</v>
      </c>
      <c r="CL32" s="4">
        <f t="shared" si="30"/>
        <v>1</v>
      </c>
    </row>
    <row r="33" spans="2:90" x14ac:dyDescent="0.25">
      <c r="B33">
        <f t="shared" si="58"/>
        <v>25</v>
      </c>
      <c r="C33" s="3">
        <v>25</v>
      </c>
      <c r="D33" s="2">
        <f>IF('Front sheet'!$C34="","",'Front sheet'!$C34)</f>
        <v>43877</v>
      </c>
      <c r="E33" s="1">
        <f>IF('Front sheet'!D34="",#N/A,'Front sheet'!D34)</f>
        <v>1</v>
      </c>
      <c r="F33" s="1">
        <f t="shared" si="63"/>
        <v>1</v>
      </c>
      <c r="G33" s="181">
        <f ca="1">IF(J33="",NA(),IF('Front sheet'!$T$7&lt;&gt;0,AVERAGE(Tally_CL),IF(F33=1,AVERAGE(Tally),IF(F33=2,AVERAGE(Tally2),IF(F33=3,AVERAGE(Tally3),IF(F33=4,AVERAGE(Tally4),IF(F33=5,AVERAGE(Tally5))))))))</f>
        <v>2.8</v>
      </c>
      <c r="H33" s="181">
        <f t="shared" ca="1" si="64"/>
        <v>10.780000000000001</v>
      </c>
      <c r="I33" s="181">
        <f t="shared" ca="1" si="65"/>
        <v>-5.1800000000000006</v>
      </c>
      <c r="J33" s="4">
        <f t="shared" si="31"/>
        <v>1</v>
      </c>
      <c r="K33" s="279">
        <f t="shared" si="32"/>
        <v>1</v>
      </c>
      <c r="L33" s="15">
        <f t="shared" si="66"/>
        <v>1</v>
      </c>
      <c r="M33" s="16">
        <f ca="1">IF(L33="",NA(),IF('Front sheet'!$T$7&lt;&gt;0,AVERAGE(MR_CL),IF(F33=1,AVERAGE(MR_1),IF(F33=2,AVERAGE(MR_2),IF(F33=3,AVERAGE(MR_3),IF(F33=4,AVERAGE(MR_4),IF(F33=5,AVERAGE(MR_5))))))))</f>
        <v>3</v>
      </c>
      <c r="N33" s="16">
        <f t="shared" ca="1" si="4"/>
        <v>7.98</v>
      </c>
      <c r="O33" s="170">
        <f t="shared" ca="1" si="60"/>
        <v>9.81</v>
      </c>
      <c r="Q33" s="15">
        <f ca="1">IF(ISERROR($E33),0,IF($E33&gt;$H33,MAX($Q$8:Q32)+1,0))</f>
        <v>0</v>
      </c>
      <c r="R33" s="170">
        <f ca="1">IF(ISERROR($E33),0,IF($E33&lt;$I33,MAX($R$8:R32)+1,0))</f>
        <v>0</v>
      </c>
      <c r="T33" s="15">
        <f t="shared" ca="1" si="33"/>
        <v>0</v>
      </c>
      <c r="U33" s="170">
        <f t="shared" ca="1" si="34"/>
        <v>0</v>
      </c>
      <c r="W33" s="15">
        <f t="shared" ca="1" si="5"/>
        <v>1</v>
      </c>
      <c r="X33" s="170">
        <f t="shared" ca="1" si="35"/>
        <v>0</v>
      </c>
      <c r="Z33" s="15">
        <f t="shared" si="6"/>
        <v>0</v>
      </c>
      <c r="AA33" s="267">
        <f t="shared" si="36"/>
        <v>0</v>
      </c>
      <c r="AC33" s="15">
        <f t="shared" si="7"/>
        <v>1</v>
      </c>
      <c r="AD33" s="267">
        <f t="shared" si="37"/>
        <v>0</v>
      </c>
      <c r="AE33" s="265">
        <f t="shared" ca="1" si="38"/>
        <v>1</v>
      </c>
      <c r="AF33" s="15">
        <f t="shared" ca="1" si="39"/>
        <v>0</v>
      </c>
      <c r="AG33" s="16">
        <f t="shared" ca="1" si="40"/>
        <v>0</v>
      </c>
      <c r="AH33" s="16">
        <f t="shared" ca="1" si="41"/>
        <v>0</v>
      </c>
      <c r="AI33" s="16">
        <f t="shared" ca="1" si="42"/>
        <v>0</v>
      </c>
      <c r="AK33" s="15">
        <f ca="1">IF(ISERROR($L33),0,IF($L33&gt;$O33,MAX($AK$8:AK32)+1,0))</f>
        <v>0</v>
      </c>
      <c r="AL33" s="170" t="e">
        <f t="shared" ca="1" si="8"/>
        <v>#N/A</v>
      </c>
      <c r="AN33" s="15">
        <f t="shared" ca="1" si="43"/>
        <v>1</v>
      </c>
      <c r="AO33" s="16" t="e">
        <f t="shared" ca="1" si="9"/>
        <v>#N/A</v>
      </c>
      <c r="AP33" s="16">
        <f>IF(C33&lt;=$E$3,IF(OR('Front sheet'!$O$3="",'Front sheet'!$O$3=0),NA(),'Front sheet'!$O$3),NA())</f>
        <v>1</v>
      </c>
      <c r="AQ33" s="16" t="e">
        <f t="shared" ca="1" si="44"/>
        <v>#N/A</v>
      </c>
      <c r="AR33" s="16" t="e">
        <f t="shared" ca="1" si="45"/>
        <v>#N/A</v>
      </c>
      <c r="AS33" s="16" t="e">
        <f t="shared" ca="1" si="46"/>
        <v>#N/A</v>
      </c>
      <c r="AT33" s="16" t="e">
        <f t="shared" ca="1" si="47"/>
        <v>#N/A</v>
      </c>
      <c r="AU33" s="16" t="e">
        <f t="shared" si="61"/>
        <v>#N/A</v>
      </c>
      <c r="AV33" s="16" t="e">
        <f t="shared" ca="1" si="62"/>
        <v>#N/A</v>
      </c>
      <c r="AW33" s="199">
        <f t="shared" si="48"/>
        <v>43877</v>
      </c>
      <c r="AX33" s="203">
        <f t="shared" si="49"/>
        <v>1</v>
      </c>
      <c r="AZ33" s="221">
        <v>25</v>
      </c>
      <c r="BA33" s="166" t="str">
        <f t="shared" ca="1" si="50"/>
        <v/>
      </c>
      <c r="BB33" s="32">
        <f t="shared" si="12"/>
        <v>43877</v>
      </c>
      <c r="BC33" s="100" t="e">
        <f t="shared" ca="1" si="13"/>
        <v>#N/A</v>
      </c>
      <c r="BD33" s="100" t="e">
        <f t="shared" ca="1" si="14"/>
        <v>#N/A</v>
      </c>
      <c r="BE33" s="100" t="e">
        <f t="shared" si="15"/>
        <v>#N/A</v>
      </c>
      <c r="BF33" s="100" t="e">
        <f t="shared" si="16"/>
        <v>#N/A</v>
      </c>
      <c r="BG33" s="223" t="e">
        <f t="shared" si="17"/>
        <v>#N/A</v>
      </c>
      <c r="BH33" s="246" t="str">
        <f t="shared" ca="1" si="51"/>
        <v/>
      </c>
      <c r="BI33" s="229" t="e">
        <f t="shared" si="52"/>
        <v>#N/A</v>
      </c>
      <c r="BJ33" s="100" t="e">
        <f t="shared" si="53"/>
        <v>#N/A</v>
      </c>
      <c r="BK33" s="100" t="e">
        <f t="shared" si="54"/>
        <v>#N/A</v>
      </c>
      <c r="BL33" s="100" t="e">
        <f t="shared" si="55"/>
        <v>#N/A</v>
      </c>
      <c r="BP33" s="3">
        <v>25</v>
      </c>
      <c r="BQ33" s="1" t="e">
        <f t="shared" si="19"/>
        <v>#N/A</v>
      </c>
      <c r="BR33" s="1" t="e">
        <f t="shared" si="20"/>
        <v>#N/A</v>
      </c>
      <c r="BS33" s="1" t="e">
        <f t="shared" si="21"/>
        <v>#N/A</v>
      </c>
      <c r="BU33" s="1">
        <v>25</v>
      </c>
      <c r="BV33" s="1" t="e">
        <f t="shared" si="22"/>
        <v>#N/A</v>
      </c>
      <c r="BW33" s="1" t="e">
        <f t="shared" si="23"/>
        <v>#N/A</v>
      </c>
      <c r="BY33" s="1">
        <v>25</v>
      </c>
      <c r="BZ33" s="1" t="e">
        <f t="shared" si="56"/>
        <v>#N/A</v>
      </c>
      <c r="CA33" s="1" t="e">
        <f t="shared" si="24"/>
        <v>#N/A</v>
      </c>
      <c r="CB33" s="1" t="e">
        <f t="shared" si="57"/>
        <v>#N/A</v>
      </c>
      <c r="CC33" s="1" t="e">
        <f t="shared" si="25"/>
        <v>#N/A</v>
      </c>
      <c r="CD33" s="1"/>
      <c r="CE33" s="1"/>
      <c r="CF33" s="1">
        <v>25</v>
      </c>
      <c r="CG33" s="1" t="e">
        <f t="shared" si="26"/>
        <v>#N/A</v>
      </c>
      <c r="CH33" s="1" t="e">
        <f t="shared" si="27"/>
        <v>#N/A</v>
      </c>
      <c r="CI33" s="4" t="e">
        <f t="shared" si="28"/>
        <v>#N/A</v>
      </c>
      <c r="CK33" s="3">
        <f t="shared" si="29"/>
        <v>1</v>
      </c>
      <c r="CL33" s="4">
        <f t="shared" si="30"/>
        <v>1</v>
      </c>
    </row>
    <row r="34" spans="2:90" x14ac:dyDescent="0.25">
      <c r="B34">
        <f t="shared" si="58"/>
        <v>26</v>
      </c>
      <c r="C34" s="3">
        <v>26</v>
      </c>
      <c r="D34" s="2">
        <f>IF('Front sheet'!$C35="","",'Front sheet'!$C35)</f>
        <v>43891</v>
      </c>
      <c r="E34" s="1">
        <f>IF('Front sheet'!D35="",#N/A,'Front sheet'!D35)</f>
        <v>1</v>
      </c>
      <c r="F34" s="1">
        <f t="shared" si="63"/>
        <v>1</v>
      </c>
      <c r="G34" s="181">
        <f ca="1">IF(J34="",NA(),IF('Front sheet'!$T$7&lt;&gt;0,AVERAGE(Tally_CL),IF(F34=1,AVERAGE(Tally),IF(F34=2,AVERAGE(Tally2),IF(F34=3,AVERAGE(Tally3),IF(F34=4,AVERAGE(Tally4),IF(F34=5,AVERAGE(Tally5))))))))</f>
        <v>2.8</v>
      </c>
      <c r="H34" s="181">
        <f t="shared" ca="1" si="64"/>
        <v>10.780000000000001</v>
      </c>
      <c r="I34" s="181">
        <f t="shared" ca="1" si="65"/>
        <v>-5.1800000000000006</v>
      </c>
      <c r="J34" s="4">
        <f t="shared" si="31"/>
        <v>1</v>
      </c>
      <c r="K34" s="279">
        <f t="shared" si="32"/>
        <v>0</v>
      </c>
      <c r="L34" s="15">
        <f t="shared" si="66"/>
        <v>0</v>
      </c>
      <c r="M34" s="16">
        <f ca="1">IF(L34="",NA(),IF('Front sheet'!$T$7&lt;&gt;0,AVERAGE(MR_CL),IF(F34=1,AVERAGE(MR_1),IF(F34=2,AVERAGE(MR_2),IF(F34=3,AVERAGE(MR_3),IF(F34=4,AVERAGE(MR_4),IF(F34=5,AVERAGE(MR_5))))))))</f>
        <v>3</v>
      </c>
      <c r="N34" s="16">
        <f t="shared" ca="1" si="4"/>
        <v>7.98</v>
      </c>
      <c r="O34" s="170">
        <f t="shared" ca="1" si="60"/>
        <v>9.81</v>
      </c>
      <c r="Q34" s="15">
        <f ca="1">IF(ISERROR($E34),0,IF($E34&gt;$H34,MAX($Q$8:Q33)+1,0))</f>
        <v>0</v>
      </c>
      <c r="R34" s="170">
        <f ca="1">IF(ISERROR($E34),0,IF($E34&lt;$I34,MAX($R$8:R33)+1,0))</f>
        <v>0</v>
      </c>
      <c r="T34" s="15">
        <f t="shared" ca="1" si="33"/>
        <v>0</v>
      </c>
      <c r="U34" s="170">
        <f t="shared" ca="1" si="34"/>
        <v>0</v>
      </c>
      <c r="W34" s="15">
        <f t="shared" ca="1" si="5"/>
        <v>1</v>
      </c>
      <c r="X34" s="170">
        <f t="shared" ca="1" si="35"/>
        <v>0</v>
      </c>
      <c r="Z34" s="15">
        <f t="shared" si="6"/>
        <v>0.5</v>
      </c>
      <c r="AA34" s="267">
        <f t="shared" si="36"/>
        <v>0</v>
      </c>
      <c r="AC34" s="15">
        <f t="shared" si="7"/>
        <v>0.5</v>
      </c>
      <c r="AD34" s="267">
        <f t="shared" si="37"/>
        <v>0</v>
      </c>
      <c r="AE34" s="265">
        <f t="shared" ca="1" si="38"/>
        <v>1</v>
      </c>
      <c r="AF34" s="15">
        <f t="shared" ca="1" si="39"/>
        <v>0</v>
      </c>
      <c r="AG34" s="16">
        <f t="shared" ca="1" si="40"/>
        <v>0</v>
      </c>
      <c r="AH34" s="16">
        <f t="shared" ca="1" si="41"/>
        <v>0</v>
      </c>
      <c r="AI34" s="16">
        <f t="shared" ca="1" si="42"/>
        <v>0</v>
      </c>
      <c r="AK34" s="15">
        <f ca="1">IF(ISERROR($L34),0,IF($L34&gt;$O34,MAX($AK$8:AK33)+1,0))</f>
        <v>0</v>
      </c>
      <c r="AL34" s="170" t="e">
        <f t="shared" ca="1" si="8"/>
        <v>#N/A</v>
      </c>
      <c r="AN34" s="15">
        <f t="shared" ca="1" si="43"/>
        <v>1</v>
      </c>
      <c r="AO34" s="16" t="e">
        <f t="shared" ca="1" si="9"/>
        <v>#N/A</v>
      </c>
      <c r="AP34" s="16">
        <f>IF(C34&lt;=$E$3,IF(OR('Front sheet'!$O$3="",'Front sheet'!$O$3=0),NA(),'Front sheet'!$O$3),NA())</f>
        <v>1</v>
      </c>
      <c r="AQ34" s="16" t="e">
        <f t="shared" ca="1" si="44"/>
        <v>#N/A</v>
      </c>
      <c r="AR34" s="16" t="e">
        <f t="shared" ca="1" si="45"/>
        <v>#N/A</v>
      </c>
      <c r="AS34" s="16" t="e">
        <f t="shared" ca="1" si="46"/>
        <v>#N/A</v>
      </c>
      <c r="AT34" s="16" t="e">
        <f t="shared" ca="1" si="47"/>
        <v>#N/A</v>
      </c>
      <c r="AU34" s="16" t="e">
        <f t="shared" si="61"/>
        <v>#N/A</v>
      </c>
      <c r="AV34" s="16" t="e">
        <f t="shared" ca="1" si="62"/>
        <v>#N/A</v>
      </c>
      <c r="AW34" s="199">
        <f t="shared" si="48"/>
        <v>43891</v>
      </c>
      <c r="AX34" s="203">
        <f t="shared" si="49"/>
        <v>1</v>
      </c>
      <c r="AZ34" s="221">
        <v>26</v>
      </c>
      <c r="BA34" s="166" t="str">
        <f t="shared" ca="1" si="50"/>
        <v/>
      </c>
      <c r="BB34" s="32">
        <f t="shared" si="12"/>
        <v>43891</v>
      </c>
      <c r="BC34" s="100" t="e">
        <f t="shared" ca="1" si="13"/>
        <v>#N/A</v>
      </c>
      <c r="BD34" s="100" t="e">
        <f t="shared" ca="1" si="14"/>
        <v>#N/A</v>
      </c>
      <c r="BE34" s="100" t="e">
        <f t="shared" si="15"/>
        <v>#N/A</v>
      </c>
      <c r="BF34" s="100" t="e">
        <f t="shared" si="16"/>
        <v>#N/A</v>
      </c>
      <c r="BG34" s="223" t="e">
        <f t="shared" si="17"/>
        <v>#N/A</v>
      </c>
      <c r="BH34" s="246" t="str">
        <f t="shared" ca="1" si="51"/>
        <v/>
      </c>
      <c r="BI34" s="229" t="e">
        <f t="shared" si="52"/>
        <v>#N/A</v>
      </c>
      <c r="BJ34" s="100" t="e">
        <f t="shared" si="53"/>
        <v>#N/A</v>
      </c>
      <c r="BK34" s="100" t="e">
        <f t="shared" si="54"/>
        <v>#N/A</v>
      </c>
      <c r="BL34" s="100" t="e">
        <f t="shared" si="55"/>
        <v>#N/A</v>
      </c>
      <c r="BP34" s="3">
        <v>26</v>
      </c>
      <c r="BQ34" s="1" t="e">
        <f t="shared" si="19"/>
        <v>#N/A</v>
      </c>
      <c r="BR34" s="1" t="e">
        <f t="shared" si="20"/>
        <v>#N/A</v>
      </c>
      <c r="BS34" s="1" t="e">
        <f t="shared" si="21"/>
        <v>#N/A</v>
      </c>
      <c r="BU34" s="1">
        <v>26</v>
      </c>
      <c r="BV34" s="1" t="e">
        <f t="shared" si="22"/>
        <v>#N/A</v>
      </c>
      <c r="BW34" s="1" t="e">
        <f t="shared" si="23"/>
        <v>#N/A</v>
      </c>
      <c r="BY34" s="1">
        <v>26</v>
      </c>
      <c r="BZ34" s="1" t="e">
        <f t="shared" si="56"/>
        <v>#N/A</v>
      </c>
      <c r="CA34" s="1" t="e">
        <f t="shared" si="24"/>
        <v>#N/A</v>
      </c>
      <c r="CB34" s="1" t="e">
        <f t="shared" si="57"/>
        <v>#N/A</v>
      </c>
      <c r="CC34" s="1" t="e">
        <f t="shared" si="25"/>
        <v>#N/A</v>
      </c>
      <c r="CD34" s="1"/>
      <c r="CE34" s="1"/>
      <c r="CF34" s="1">
        <v>26</v>
      </c>
      <c r="CG34" s="1" t="e">
        <f t="shared" si="26"/>
        <v>#N/A</v>
      </c>
      <c r="CH34" s="1" t="e">
        <f t="shared" si="27"/>
        <v>#N/A</v>
      </c>
      <c r="CI34" s="4" t="e">
        <f t="shared" si="28"/>
        <v>#N/A</v>
      </c>
      <c r="CK34" s="3">
        <f t="shared" si="29"/>
        <v>1</v>
      </c>
      <c r="CL34" s="4">
        <f t="shared" si="30"/>
        <v>1</v>
      </c>
    </row>
    <row r="35" spans="2:90" x14ac:dyDescent="0.25">
      <c r="B35">
        <f t="shared" si="58"/>
        <v>27</v>
      </c>
      <c r="C35" s="3">
        <v>27</v>
      </c>
      <c r="D35" s="2">
        <f>IF('Front sheet'!$C36="","",'Front sheet'!$C36)</f>
        <v>43905</v>
      </c>
      <c r="E35" s="1">
        <f>IF('Front sheet'!D36="",#N/A,'Front sheet'!D36)</f>
        <v>7</v>
      </c>
      <c r="F35" s="1">
        <f t="shared" si="63"/>
        <v>1</v>
      </c>
      <c r="G35" s="181">
        <f ca="1">IF(J35="",NA(),IF('Front sheet'!$T$7&lt;&gt;0,AVERAGE(Tally_CL),IF(F35=1,AVERAGE(Tally),IF(F35=2,AVERAGE(Tally2),IF(F35=3,AVERAGE(Tally3),IF(F35=4,AVERAGE(Tally4),IF(F35=5,AVERAGE(Tally5))))))))</f>
        <v>2.8</v>
      </c>
      <c r="H35" s="181">
        <f t="shared" ca="1" si="64"/>
        <v>10.780000000000001</v>
      </c>
      <c r="I35" s="181">
        <f t="shared" ca="1" si="65"/>
        <v>-5.1800000000000006</v>
      </c>
      <c r="J35" s="4">
        <f t="shared" si="31"/>
        <v>7</v>
      </c>
      <c r="K35" s="279">
        <f t="shared" si="32"/>
        <v>6</v>
      </c>
      <c r="L35" s="15">
        <f t="shared" si="66"/>
        <v>6</v>
      </c>
      <c r="M35" s="16">
        <f ca="1">IF(L35="",NA(),IF('Front sheet'!$T$7&lt;&gt;0,AVERAGE(MR_CL),IF(F35=1,AVERAGE(MR_1),IF(F35=2,AVERAGE(MR_2),IF(F35=3,AVERAGE(MR_3),IF(F35=4,AVERAGE(MR_4),IF(F35=5,AVERAGE(MR_5))))))))</f>
        <v>3</v>
      </c>
      <c r="N35" s="16">
        <f t="shared" ca="1" si="4"/>
        <v>7.98</v>
      </c>
      <c r="O35" s="170">
        <f t="shared" ca="1" si="60"/>
        <v>9.81</v>
      </c>
      <c r="Q35" s="15">
        <f ca="1">IF(ISERROR($E35),0,IF($E35&gt;$H35,MAX($Q$8:Q34)+1,0))</f>
        <v>0</v>
      </c>
      <c r="R35" s="170">
        <f ca="1">IF(ISERROR($E35),0,IF($E35&lt;$I35,MAX($R$8:R34)+1,0))</f>
        <v>0</v>
      </c>
      <c r="T35" s="15">
        <f t="shared" ca="1" si="33"/>
        <v>1</v>
      </c>
      <c r="U35" s="170">
        <f t="shared" ca="1" si="34"/>
        <v>0</v>
      </c>
      <c r="W35" s="15">
        <f t="shared" ca="1" si="5"/>
        <v>0</v>
      </c>
      <c r="X35" s="170">
        <f t="shared" ca="1" si="35"/>
        <v>0</v>
      </c>
      <c r="Z35" s="15">
        <f t="shared" si="6"/>
        <v>1</v>
      </c>
      <c r="AA35" s="267">
        <f t="shared" si="36"/>
        <v>0</v>
      </c>
      <c r="AC35" s="15">
        <f t="shared" si="7"/>
        <v>0</v>
      </c>
      <c r="AD35" s="267">
        <f t="shared" si="37"/>
        <v>0</v>
      </c>
      <c r="AE35" s="265">
        <f t="shared" ca="1" si="38"/>
        <v>2</v>
      </c>
      <c r="AF35" s="15">
        <f t="shared" ca="1" si="39"/>
        <v>0</v>
      </c>
      <c r="AG35" s="16">
        <f t="shared" ca="1" si="40"/>
        <v>0</v>
      </c>
      <c r="AH35" s="16">
        <f t="shared" ca="1" si="41"/>
        <v>0</v>
      </c>
      <c r="AI35" s="16">
        <f t="shared" ca="1" si="42"/>
        <v>0</v>
      </c>
      <c r="AK35" s="15">
        <f ca="1">IF(ISERROR($L35),0,IF($L35&gt;$O35,MAX($AK$8:AK34)+1,0))</f>
        <v>0</v>
      </c>
      <c r="AL35" s="170" t="e">
        <f t="shared" ca="1" si="8"/>
        <v>#N/A</v>
      </c>
      <c r="AN35" s="15">
        <f t="shared" ca="1" si="43"/>
        <v>0</v>
      </c>
      <c r="AO35" s="16" t="e">
        <f t="shared" ca="1" si="9"/>
        <v>#N/A</v>
      </c>
      <c r="AP35" s="16">
        <f>IF(C35&lt;=$E$3,IF(OR('Front sheet'!$O$3="",'Front sheet'!$O$3=0),NA(),'Front sheet'!$O$3),NA())</f>
        <v>1</v>
      </c>
      <c r="AQ35" s="16" t="e">
        <f t="shared" ca="1" si="44"/>
        <v>#N/A</v>
      </c>
      <c r="AR35" s="16" t="e">
        <f t="shared" ca="1" si="45"/>
        <v>#N/A</v>
      </c>
      <c r="AS35" s="16" t="e">
        <f t="shared" ca="1" si="46"/>
        <v>#N/A</v>
      </c>
      <c r="AT35" s="16" t="e">
        <f t="shared" ca="1" si="47"/>
        <v>#N/A</v>
      </c>
      <c r="AU35" s="16" t="e">
        <f t="shared" si="61"/>
        <v>#N/A</v>
      </c>
      <c r="AV35" s="16" t="e">
        <f t="shared" ca="1" si="62"/>
        <v>#N/A</v>
      </c>
      <c r="AW35" s="199">
        <f t="shared" si="48"/>
        <v>43905</v>
      </c>
      <c r="AX35" s="203">
        <f t="shared" si="49"/>
        <v>1</v>
      </c>
      <c r="AZ35" s="221">
        <v>27</v>
      </c>
      <c r="BA35" s="166" t="str">
        <f t="shared" ca="1" si="50"/>
        <v/>
      </c>
      <c r="BB35" s="32">
        <f t="shared" si="12"/>
        <v>43905</v>
      </c>
      <c r="BC35" s="100" t="e">
        <f t="shared" ca="1" si="13"/>
        <v>#N/A</v>
      </c>
      <c r="BD35" s="100" t="e">
        <f t="shared" ca="1" si="14"/>
        <v>#N/A</v>
      </c>
      <c r="BE35" s="100" t="e">
        <f t="shared" si="15"/>
        <v>#N/A</v>
      </c>
      <c r="BF35" s="100" t="e">
        <f t="shared" si="16"/>
        <v>#N/A</v>
      </c>
      <c r="BG35" s="223" t="e">
        <f t="shared" si="17"/>
        <v>#N/A</v>
      </c>
      <c r="BH35" s="246" t="str">
        <f t="shared" ca="1" si="51"/>
        <v/>
      </c>
      <c r="BI35" s="229" t="e">
        <f t="shared" si="52"/>
        <v>#N/A</v>
      </c>
      <c r="BJ35" s="100" t="e">
        <f t="shared" si="53"/>
        <v>#N/A</v>
      </c>
      <c r="BK35" s="100" t="e">
        <f t="shared" si="54"/>
        <v>#N/A</v>
      </c>
      <c r="BL35" s="100" t="e">
        <f t="shared" si="55"/>
        <v>#N/A</v>
      </c>
      <c r="BP35" s="3">
        <v>27</v>
      </c>
      <c r="BQ35" s="1" t="e">
        <f t="shared" si="19"/>
        <v>#N/A</v>
      </c>
      <c r="BR35" s="1" t="e">
        <f t="shared" si="20"/>
        <v>#N/A</v>
      </c>
      <c r="BS35" s="1" t="e">
        <f t="shared" si="21"/>
        <v>#N/A</v>
      </c>
      <c r="BU35" s="1">
        <v>27</v>
      </c>
      <c r="BV35" s="1" t="e">
        <f t="shared" si="22"/>
        <v>#N/A</v>
      </c>
      <c r="BW35" s="1" t="e">
        <f t="shared" si="23"/>
        <v>#N/A</v>
      </c>
      <c r="BY35" s="1">
        <v>27</v>
      </c>
      <c r="BZ35" s="1" t="e">
        <f t="shared" si="56"/>
        <v>#N/A</v>
      </c>
      <c r="CA35" s="1" t="e">
        <f t="shared" si="24"/>
        <v>#N/A</v>
      </c>
      <c r="CB35" s="1" t="e">
        <f t="shared" si="57"/>
        <v>#N/A</v>
      </c>
      <c r="CC35" s="1" t="e">
        <f t="shared" si="25"/>
        <v>#N/A</v>
      </c>
      <c r="CD35" s="1"/>
      <c r="CE35" s="1"/>
      <c r="CF35" s="1">
        <v>27</v>
      </c>
      <c r="CG35" s="1" t="e">
        <f t="shared" si="26"/>
        <v>#N/A</v>
      </c>
      <c r="CH35" s="1" t="e">
        <f t="shared" si="27"/>
        <v>#N/A</v>
      </c>
      <c r="CI35" s="4" t="e">
        <f t="shared" si="28"/>
        <v>#N/A</v>
      </c>
      <c r="CK35" s="3">
        <f t="shared" si="29"/>
        <v>7</v>
      </c>
      <c r="CL35" s="4">
        <f t="shared" si="30"/>
        <v>1</v>
      </c>
    </row>
    <row r="36" spans="2:90" x14ac:dyDescent="0.25">
      <c r="B36">
        <f t="shared" si="58"/>
        <v>28</v>
      </c>
      <c r="C36" s="3">
        <v>28</v>
      </c>
      <c r="D36" s="2">
        <f>IF('Front sheet'!$C37="","",'Front sheet'!$C37)</f>
        <v>43919</v>
      </c>
      <c r="E36" s="1">
        <f>IF('Front sheet'!D37="",#N/A,'Front sheet'!D37)</f>
        <v>1</v>
      </c>
      <c r="F36" s="1">
        <f t="shared" si="63"/>
        <v>1</v>
      </c>
      <c r="G36" s="181">
        <f ca="1">IF(J36="",NA(),IF('Front sheet'!$T$7&lt;&gt;0,AVERAGE(Tally_CL),IF(F36=1,AVERAGE(Tally),IF(F36=2,AVERAGE(Tally2),IF(F36=3,AVERAGE(Tally3),IF(F36=4,AVERAGE(Tally4),IF(F36=5,AVERAGE(Tally5))))))))</f>
        <v>2.8</v>
      </c>
      <c r="H36" s="181">
        <f t="shared" ca="1" si="64"/>
        <v>10.780000000000001</v>
      </c>
      <c r="I36" s="181">
        <f t="shared" ca="1" si="65"/>
        <v>-5.1800000000000006</v>
      </c>
      <c r="J36" s="4">
        <f t="shared" si="31"/>
        <v>1</v>
      </c>
      <c r="K36" s="279">
        <f t="shared" si="32"/>
        <v>6</v>
      </c>
      <c r="L36" s="15">
        <f t="shared" si="66"/>
        <v>6</v>
      </c>
      <c r="M36" s="16">
        <f ca="1">IF(L36="",NA(),IF('Front sheet'!$T$7&lt;&gt;0,AVERAGE(MR_CL),IF(F36=1,AVERAGE(MR_1),IF(F36=2,AVERAGE(MR_2),IF(F36=3,AVERAGE(MR_3),IF(F36=4,AVERAGE(MR_4),IF(F36=5,AVERAGE(MR_5))))))))</f>
        <v>3</v>
      </c>
      <c r="N36" s="16">
        <f t="shared" ca="1" si="4"/>
        <v>7.98</v>
      </c>
      <c r="O36" s="170">
        <f t="shared" ca="1" si="60"/>
        <v>9.81</v>
      </c>
      <c r="Q36" s="15">
        <f ca="1">IF(ISERROR($E36),0,IF($E36&gt;$H36,MAX($Q$8:Q35)+1,0))</f>
        <v>0</v>
      </c>
      <c r="R36" s="170">
        <f ca="1">IF(ISERROR($E36),0,IF($E36&lt;$I36,MAX($R$8:R35)+1,0))</f>
        <v>0</v>
      </c>
      <c r="T36" s="15">
        <f t="shared" ca="1" si="33"/>
        <v>0</v>
      </c>
      <c r="U36" s="170">
        <f t="shared" ca="1" si="34"/>
        <v>0</v>
      </c>
      <c r="W36" s="15">
        <f t="shared" ca="1" si="5"/>
        <v>1</v>
      </c>
      <c r="X36" s="170">
        <f t="shared" ca="1" si="35"/>
        <v>0</v>
      </c>
      <c r="Z36" s="15">
        <f t="shared" si="6"/>
        <v>0</v>
      </c>
      <c r="AA36" s="267">
        <f t="shared" si="36"/>
        <v>0</v>
      </c>
      <c r="AC36" s="15">
        <f t="shared" si="7"/>
        <v>1</v>
      </c>
      <c r="AD36" s="267">
        <f t="shared" si="37"/>
        <v>0</v>
      </c>
      <c r="AE36" s="265">
        <f t="shared" ca="1" si="38"/>
        <v>1</v>
      </c>
      <c r="AF36" s="15">
        <f t="shared" ca="1" si="39"/>
        <v>0</v>
      </c>
      <c r="AG36" s="16">
        <f t="shared" ca="1" si="40"/>
        <v>0</v>
      </c>
      <c r="AH36" s="16">
        <f t="shared" ca="1" si="41"/>
        <v>0</v>
      </c>
      <c r="AI36" s="16">
        <f t="shared" ca="1" si="42"/>
        <v>0</v>
      </c>
      <c r="AK36" s="15">
        <f ca="1">IF(ISERROR($L36),0,IF($L36&gt;$O36,MAX($AK$8:AK35)+1,0))</f>
        <v>0</v>
      </c>
      <c r="AL36" s="170" t="e">
        <f t="shared" ca="1" si="8"/>
        <v>#N/A</v>
      </c>
      <c r="AN36" s="15">
        <f t="shared" ca="1" si="43"/>
        <v>1</v>
      </c>
      <c r="AO36" s="16" t="e">
        <f t="shared" ca="1" si="9"/>
        <v>#N/A</v>
      </c>
      <c r="AP36" s="16">
        <f>IF(C36&lt;=$E$3,IF(OR('Front sheet'!$O$3="",'Front sheet'!$O$3=0),NA(),'Front sheet'!$O$3),NA())</f>
        <v>1</v>
      </c>
      <c r="AQ36" s="16" t="e">
        <f t="shared" ca="1" si="44"/>
        <v>#N/A</v>
      </c>
      <c r="AR36" s="16" t="e">
        <f t="shared" ca="1" si="45"/>
        <v>#N/A</v>
      </c>
      <c r="AS36" s="16" t="e">
        <f t="shared" ca="1" si="46"/>
        <v>#N/A</v>
      </c>
      <c r="AT36" s="16" t="e">
        <f t="shared" ca="1" si="47"/>
        <v>#N/A</v>
      </c>
      <c r="AU36" s="16" t="e">
        <f t="shared" si="61"/>
        <v>#N/A</v>
      </c>
      <c r="AV36" s="16" t="e">
        <f t="shared" ca="1" si="62"/>
        <v>#N/A</v>
      </c>
      <c r="AW36" s="199">
        <f t="shared" si="48"/>
        <v>43919</v>
      </c>
      <c r="AX36" s="203">
        <f t="shared" si="49"/>
        <v>1</v>
      </c>
      <c r="AZ36" s="221">
        <v>28</v>
      </c>
      <c r="BA36" s="166" t="str">
        <f t="shared" ca="1" si="50"/>
        <v/>
      </c>
      <c r="BB36" s="32">
        <f t="shared" si="12"/>
        <v>43919</v>
      </c>
      <c r="BC36" s="100" t="e">
        <f t="shared" ca="1" si="13"/>
        <v>#N/A</v>
      </c>
      <c r="BD36" s="100" t="e">
        <f t="shared" ca="1" si="14"/>
        <v>#N/A</v>
      </c>
      <c r="BE36" s="100" t="e">
        <f t="shared" si="15"/>
        <v>#N/A</v>
      </c>
      <c r="BF36" s="100" t="e">
        <f t="shared" si="16"/>
        <v>#N/A</v>
      </c>
      <c r="BG36" s="223" t="e">
        <f t="shared" si="17"/>
        <v>#N/A</v>
      </c>
      <c r="BH36" s="246" t="str">
        <f t="shared" ca="1" si="51"/>
        <v/>
      </c>
      <c r="BI36" s="229" t="e">
        <f t="shared" si="52"/>
        <v>#N/A</v>
      </c>
      <c r="BJ36" s="100" t="e">
        <f t="shared" si="53"/>
        <v>#N/A</v>
      </c>
      <c r="BK36" s="100" t="e">
        <f t="shared" si="54"/>
        <v>#N/A</v>
      </c>
      <c r="BL36" s="100" t="e">
        <f t="shared" si="55"/>
        <v>#N/A</v>
      </c>
      <c r="BP36" s="3">
        <v>28</v>
      </c>
      <c r="BQ36" s="1" t="e">
        <f t="shared" si="19"/>
        <v>#N/A</v>
      </c>
      <c r="BR36" s="1" t="e">
        <f t="shared" si="20"/>
        <v>#N/A</v>
      </c>
      <c r="BS36" s="1" t="e">
        <f t="shared" si="21"/>
        <v>#N/A</v>
      </c>
      <c r="BU36" s="1">
        <v>28</v>
      </c>
      <c r="BV36" s="1" t="e">
        <f t="shared" si="22"/>
        <v>#N/A</v>
      </c>
      <c r="BW36" s="1" t="e">
        <f t="shared" si="23"/>
        <v>#N/A</v>
      </c>
      <c r="BY36" s="1">
        <v>28</v>
      </c>
      <c r="BZ36" s="1" t="e">
        <f t="shared" si="56"/>
        <v>#N/A</v>
      </c>
      <c r="CA36" s="1" t="e">
        <f t="shared" si="24"/>
        <v>#N/A</v>
      </c>
      <c r="CB36" s="1" t="e">
        <f t="shared" si="57"/>
        <v>#N/A</v>
      </c>
      <c r="CC36" s="1" t="e">
        <f t="shared" si="25"/>
        <v>#N/A</v>
      </c>
      <c r="CD36" s="1"/>
      <c r="CE36" s="1"/>
      <c r="CF36" s="1">
        <v>28</v>
      </c>
      <c r="CG36" s="1" t="e">
        <f t="shared" si="26"/>
        <v>#N/A</v>
      </c>
      <c r="CH36" s="1" t="e">
        <f t="shared" si="27"/>
        <v>#N/A</v>
      </c>
      <c r="CI36" s="4" t="e">
        <f t="shared" si="28"/>
        <v>#N/A</v>
      </c>
      <c r="CK36" s="3">
        <f t="shared" si="29"/>
        <v>1</v>
      </c>
      <c r="CL36" s="4">
        <f t="shared" si="30"/>
        <v>1</v>
      </c>
    </row>
    <row r="37" spans="2:90" x14ac:dyDescent="0.25">
      <c r="B37">
        <f t="shared" si="58"/>
        <v>29</v>
      </c>
      <c r="C37" s="3">
        <v>29</v>
      </c>
      <c r="D37" s="2">
        <f>'Front sheet'!E10</f>
        <v>43933</v>
      </c>
      <c r="E37" s="1">
        <f>IF('Front sheet'!F10="",#N/A,'Front sheet'!F10)</f>
        <v>3</v>
      </c>
      <c r="F37" s="1">
        <f t="shared" si="63"/>
        <v>1</v>
      </c>
      <c r="G37" s="181">
        <f ca="1">IF(J37="",NA(),IF('Front sheet'!$T$7&lt;&gt;0,AVERAGE(Tally_CL),IF(F37=1,AVERAGE(Tally),IF(F37=2,AVERAGE(Tally2),IF(F37=3,AVERAGE(Tally3),IF(F37=4,AVERAGE(Tally4),IF(F37=5,AVERAGE(Tally5))))))))</f>
        <v>2.8</v>
      </c>
      <c r="H37" s="181">
        <f t="shared" ca="1" si="64"/>
        <v>10.780000000000001</v>
      </c>
      <c r="I37" s="181">
        <f t="shared" ca="1" si="65"/>
        <v>-5.1800000000000006</v>
      </c>
      <c r="J37" s="4">
        <f t="shared" si="31"/>
        <v>3</v>
      </c>
      <c r="K37" s="279">
        <f t="shared" si="32"/>
        <v>2</v>
      </c>
      <c r="L37" s="15">
        <f t="shared" si="66"/>
        <v>2</v>
      </c>
      <c r="M37" s="16">
        <f ca="1">IF(L37="",NA(),IF('Front sheet'!$T$7&lt;&gt;0,AVERAGE(MR_CL),IF(F37=1,AVERAGE(MR_1),IF(F37=2,AVERAGE(MR_2),IF(F37=3,AVERAGE(MR_3),IF(F37=4,AVERAGE(MR_4),IF(F37=5,AVERAGE(MR_5))))))))</f>
        <v>3</v>
      </c>
      <c r="N37" s="16">
        <f t="shared" ca="1" si="4"/>
        <v>7.98</v>
      </c>
      <c r="O37" s="170">
        <f t="shared" ca="1" si="60"/>
        <v>9.81</v>
      </c>
      <c r="Q37" s="15">
        <f ca="1">IF(ISERROR($E37),0,IF($E37&gt;$H37,MAX($Q$8:Q36)+1,0))</f>
        <v>0</v>
      </c>
      <c r="R37" s="170">
        <f ca="1">IF(ISERROR($E37),0,IF($E37&lt;$I37,MAX($R$8:R36)+1,0))</f>
        <v>0</v>
      </c>
      <c r="T37" s="15">
        <f t="shared" ca="1" si="33"/>
        <v>1</v>
      </c>
      <c r="U37" s="170">
        <f t="shared" ca="1" si="34"/>
        <v>0</v>
      </c>
      <c r="W37" s="15">
        <f t="shared" ca="1" si="5"/>
        <v>0</v>
      </c>
      <c r="X37" s="170">
        <f t="shared" ca="1" si="35"/>
        <v>0</v>
      </c>
      <c r="Z37" s="15">
        <f t="shared" si="6"/>
        <v>1</v>
      </c>
      <c r="AA37" s="267">
        <f t="shared" si="36"/>
        <v>0</v>
      </c>
      <c r="AC37" s="15">
        <f t="shared" si="7"/>
        <v>0</v>
      </c>
      <c r="AD37" s="267">
        <f t="shared" si="37"/>
        <v>0</v>
      </c>
      <c r="AE37" s="265">
        <f t="shared" ca="1" si="38"/>
        <v>2</v>
      </c>
      <c r="AF37" s="15">
        <f t="shared" ca="1" si="39"/>
        <v>0</v>
      </c>
      <c r="AG37" s="16">
        <f t="shared" ca="1" si="40"/>
        <v>0</v>
      </c>
      <c r="AH37" s="16">
        <f t="shared" ca="1" si="41"/>
        <v>0</v>
      </c>
      <c r="AI37" s="16">
        <f t="shared" ca="1" si="42"/>
        <v>0</v>
      </c>
      <c r="AK37" s="15">
        <f ca="1">IF(ISERROR($L37),0,IF($L37&gt;$O37,MAX($AK$8:AK36)+1,0))</f>
        <v>0</v>
      </c>
      <c r="AL37" s="170" t="e">
        <f t="shared" ca="1" si="8"/>
        <v>#N/A</v>
      </c>
      <c r="AN37" s="15">
        <f t="shared" ca="1" si="43"/>
        <v>1</v>
      </c>
      <c r="AO37" s="16" t="e">
        <f t="shared" ca="1" si="9"/>
        <v>#N/A</v>
      </c>
      <c r="AP37" s="16">
        <f>IF(C37&lt;=$E$3,IF(OR('Front sheet'!$O$3="",'Front sheet'!$O$3=0),NA(),'Front sheet'!$O$3),NA())</f>
        <v>1</v>
      </c>
      <c r="AQ37" s="16" t="e">
        <f t="shared" ca="1" si="44"/>
        <v>#N/A</v>
      </c>
      <c r="AR37" s="16" t="e">
        <f t="shared" ca="1" si="45"/>
        <v>#N/A</v>
      </c>
      <c r="AS37" s="16" t="e">
        <f t="shared" ca="1" si="46"/>
        <v>#N/A</v>
      </c>
      <c r="AT37" s="16" t="e">
        <f t="shared" ca="1" si="47"/>
        <v>#N/A</v>
      </c>
      <c r="AU37" s="16" t="e">
        <f t="shared" si="61"/>
        <v>#N/A</v>
      </c>
      <c r="AV37" s="16" t="e">
        <f t="shared" ca="1" si="62"/>
        <v>#N/A</v>
      </c>
      <c r="AW37" s="199">
        <f t="shared" si="48"/>
        <v>43933</v>
      </c>
      <c r="AX37" s="203">
        <f t="shared" si="49"/>
        <v>1</v>
      </c>
      <c r="AZ37" s="221">
        <v>29</v>
      </c>
      <c r="BA37" s="166" t="str">
        <f t="shared" ca="1" si="50"/>
        <v/>
      </c>
      <c r="BB37" s="32">
        <f t="shared" si="12"/>
        <v>43933</v>
      </c>
      <c r="BC37" s="100" t="e">
        <f t="shared" ca="1" si="13"/>
        <v>#N/A</v>
      </c>
      <c r="BD37" s="100" t="e">
        <f t="shared" ca="1" si="14"/>
        <v>#N/A</v>
      </c>
      <c r="BE37" s="100" t="e">
        <f t="shared" si="15"/>
        <v>#N/A</v>
      </c>
      <c r="BF37" s="100" t="e">
        <f t="shared" si="16"/>
        <v>#N/A</v>
      </c>
      <c r="BG37" s="223" t="e">
        <f t="shared" si="17"/>
        <v>#N/A</v>
      </c>
      <c r="BH37" s="246" t="str">
        <f t="shared" ca="1" si="51"/>
        <v/>
      </c>
      <c r="BI37" s="229" t="e">
        <f t="shared" si="52"/>
        <v>#N/A</v>
      </c>
      <c r="BJ37" s="100" t="e">
        <f t="shared" si="53"/>
        <v>#N/A</v>
      </c>
      <c r="BK37" s="100" t="e">
        <f t="shared" si="54"/>
        <v>#N/A</v>
      </c>
      <c r="BL37" s="100" t="e">
        <f t="shared" si="55"/>
        <v>#N/A</v>
      </c>
      <c r="BP37" s="3">
        <v>29</v>
      </c>
      <c r="BQ37" s="1" t="e">
        <f t="shared" si="19"/>
        <v>#N/A</v>
      </c>
      <c r="BR37" s="1" t="e">
        <f t="shared" si="20"/>
        <v>#N/A</v>
      </c>
      <c r="BS37" s="1" t="e">
        <f t="shared" si="21"/>
        <v>#N/A</v>
      </c>
      <c r="BU37" s="1">
        <v>29</v>
      </c>
      <c r="BV37" s="1" t="e">
        <f t="shared" si="22"/>
        <v>#N/A</v>
      </c>
      <c r="BW37" s="1" t="e">
        <f t="shared" si="23"/>
        <v>#N/A</v>
      </c>
      <c r="BY37" s="1">
        <v>29</v>
      </c>
      <c r="BZ37" s="1" t="e">
        <f t="shared" si="56"/>
        <v>#N/A</v>
      </c>
      <c r="CA37" s="1" t="e">
        <f t="shared" si="24"/>
        <v>#N/A</v>
      </c>
      <c r="CB37" s="1" t="e">
        <f t="shared" si="57"/>
        <v>#N/A</v>
      </c>
      <c r="CC37" s="1" t="e">
        <f t="shared" si="25"/>
        <v>#N/A</v>
      </c>
      <c r="CD37" s="1"/>
      <c r="CE37" s="1"/>
      <c r="CF37" s="1">
        <v>29</v>
      </c>
      <c r="CG37" s="1" t="e">
        <f t="shared" si="26"/>
        <v>#N/A</v>
      </c>
      <c r="CH37" s="1" t="e">
        <f t="shared" si="27"/>
        <v>#N/A</v>
      </c>
      <c r="CI37" s="4" t="e">
        <f t="shared" si="28"/>
        <v>#N/A</v>
      </c>
      <c r="CK37" s="3">
        <f t="shared" si="29"/>
        <v>3</v>
      </c>
      <c r="CL37" s="4">
        <f t="shared" si="30"/>
        <v>1</v>
      </c>
    </row>
    <row r="38" spans="2:90" x14ac:dyDescent="0.25">
      <c r="B38">
        <f t="shared" si="58"/>
        <v>30</v>
      </c>
      <c r="C38" s="3">
        <v>30</v>
      </c>
      <c r="D38" s="2">
        <f>IF('Front sheet'!$E11="","",'Front sheet'!$E11)</f>
        <v>43555</v>
      </c>
      <c r="E38" s="1">
        <f>IF('Front sheet'!F11="",#N/A,'Front sheet'!F11)</f>
        <v>1</v>
      </c>
      <c r="F38" s="1">
        <f t="shared" si="63"/>
        <v>1</v>
      </c>
      <c r="G38" s="181">
        <f ca="1">IF(J38="",NA(),IF('Front sheet'!$T$7&lt;&gt;0,AVERAGE(Tally_CL),IF(F38=1,AVERAGE(Tally),IF(F38=2,AVERAGE(Tally2),IF(F38=3,AVERAGE(Tally3),IF(F38=4,AVERAGE(Tally4),IF(F38=5,AVERAGE(Tally5))))))))</f>
        <v>2.8</v>
      </c>
      <c r="H38" s="181">
        <f t="shared" ca="1" si="64"/>
        <v>10.780000000000001</v>
      </c>
      <c r="I38" s="181">
        <f t="shared" ca="1" si="65"/>
        <v>-5.1800000000000006</v>
      </c>
      <c r="J38" s="4">
        <f t="shared" si="31"/>
        <v>1</v>
      </c>
      <c r="K38" s="279">
        <f t="shared" si="32"/>
        <v>2</v>
      </c>
      <c r="L38" s="15">
        <f t="shared" si="66"/>
        <v>2</v>
      </c>
      <c r="M38" s="16">
        <f ca="1">IF(L38="",NA(),IF('Front sheet'!$T$7&lt;&gt;0,AVERAGE(MR_CL),IF(F38=1,AVERAGE(MR_1),IF(F38=2,AVERAGE(MR_2),IF(F38=3,AVERAGE(MR_3),IF(F38=4,AVERAGE(MR_4),IF(F38=5,AVERAGE(MR_5))))))))</f>
        <v>3</v>
      </c>
      <c r="N38" s="16">
        <f t="shared" ca="1" si="4"/>
        <v>7.98</v>
      </c>
      <c r="O38" s="170">
        <f t="shared" ca="1" si="60"/>
        <v>9.81</v>
      </c>
      <c r="Q38" s="15">
        <f ca="1">IF(ISERROR($E38),0,IF($E38&gt;$H38,MAX($Q$8:Q37)+1,0))</f>
        <v>0</v>
      </c>
      <c r="R38" s="170">
        <f ca="1">IF(ISERROR($E38),0,IF($E38&lt;$I38,MAX($R$8:R37)+1,0))</f>
        <v>0</v>
      </c>
      <c r="T38" s="15">
        <f t="shared" ca="1" si="33"/>
        <v>0</v>
      </c>
      <c r="U38" s="170">
        <f t="shared" ca="1" si="34"/>
        <v>0</v>
      </c>
      <c r="W38" s="15">
        <f t="shared" ca="1" si="5"/>
        <v>1</v>
      </c>
      <c r="X38" s="170">
        <f t="shared" ca="1" si="35"/>
        <v>0</v>
      </c>
      <c r="Z38" s="15">
        <f t="shared" si="6"/>
        <v>0</v>
      </c>
      <c r="AA38" s="267">
        <f t="shared" si="36"/>
        <v>0</v>
      </c>
      <c r="AC38" s="15">
        <f t="shared" si="7"/>
        <v>1</v>
      </c>
      <c r="AD38" s="267">
        <f t="shared" si="37"/>
        <v>0</v>
      </c>
      <c r="AE38" s="265">
        <f t="shared" ca="1" si="38"/>
        <v>1</v>
      </c>
      <c r="AF38" s="15">
        <f t="shared" ca="1" si="39"/>
        <v>0</v>
      </c>
      <c r="AG38" s="16">
        <f t="shared" ca="1" si="40"/>
        <v>0</v>
      </c>
      <c r="AH38" s="16">
        <f t="shared" ca="1" si="41"/>
        <v>0</v>
      </c>
      <c r="AI38" s="16">
        <f t="shared" ca="1" si="42"/>
        <v>0</v>
      </c>
      <c r="AK38" s="15">
        <f ca="1">IF(ISERROR($L38),0,IF($L38&gt;$O38,MAX($AK$8:AK37)+1,0))</f>
        <v>0</v>
      </c>
      <c r="AL38" s="170" t="e">
        <f t="shared" ca="1" si="8"/>
        <v>#N/A</v>
      </c>
      <c r="AN38" s="15">
        <f t="shared" ca="1" si="43"/>
        <v>1</v>
      </c>
      <c r="AO38" s="16" t="e">
        <f t="shared" ca="1" si="9"/>
        <v>#N/A</v>
      </c>
      <c r="AP38" s="16">
        <f>IF(C38&lt;=$E$3,IF(OR('Front sheet'!$O$3="",'Front sheet'!$O$3=0),NA(),'Front sheet'!$O$3),NA())</f>
        <v>1</v>
      </c>
      <c r="AQ38" s="16" t="e">
        <f t="shared" ca="1" si="44"/>
        <v>#N/A</v>
      </c>
      <c r="AR38" s="16" t="e">
        <f t="shared" ca="1" si="45"/>
        <v>#N/A</v>
      </c>
      <c r="AS38" s="16" t="e">
        <f t="shared" ca="1" si="46"/>
        <v>#N/A</v>
      </c>
      <c r="AT38" s="16" t="e">
        <f t="shared" ca="1" si="47"/>
        <v>#N/A</v>
      </c>
      <c r="AU38" s="16" t="e">
        <f t="shared" si="61"/>
        <v>#N/A</v>
      </c>
      <c r="AV38" s="16" t="e">
        <f t="shared" ca="1" si="62"/>
        <v>#N/A</v>
      </c>
      <c r="AW38" s="199">
        <f t="shared" si="48"/>
        <v>43555</v>
      </c>
      <c r="AX38" s="203">
        <f t="shared" si="49"/>
        <v>1</v>
      </c>
      <c r="AZ38" s="221">
        <v>30</v>
      </c>
      <c r="BA38" s="166">
        <f t="shared" ca="1" si="50"/>
        <v>3</v>
      </c>
      <c r="BB38" s="32">
        <f t="shared" si="12"/>
        <v>43555</v>
      </c>
      <c r="BC38" s="100" t="e">
        <f t="shared" ca="1" si="13"/>
        <v>#N/A</v>
      </c>
      <c r="BD38" s="100" t="e">
        <f t="shared" ca="1" si="14"/>
        <v>#N/A</v>
      </c>
      <c r="BE38" s="100" t="e">
        <f t="shared" si="15"/>
        <v>#N/A</v>
      </c>
      <c r="BF38" s="100" t="e">
        <f t="shared" si="16"/>
        <v>#N/A</v>
      </c>
      <c r="BG38" s="223" t="e">
        <f t="shared" si="17"/>
        <v>#N/A</v>
      </c>
      <c r="BH38" s="246">
        <f t="shared" ca="1" si="51"/>
        <v>2</v>
      </c>
      <c r="BI38" s="229" t="e">
        <f t="shared" si="52"/>
        <v>#N/A</v>
      </c>
      <c r="BJ38" s="100" t="e">
        <f t="shared" si="53"/>
        <v>#N/A</v>
      </c>
      <c r="BK38" s="100" t="e">
        <f t="shared" si="54"/>
        <v>#N/A</v>
      </c>
      <c r="BL38" s="100" t="e">
        <f t="shared" si="55"/>
        <v>#N/A</v>
      </c>
      <c r="BP38" s="3">
        <v>30</v>
      </c>
      <c r="BQ38" s="1" t="e">
        <f t="shared" si="19"/>
        <v>#N/A</v>
      </c>
      <c r="BR38" s="1" t="e">
        <f t="shared" si="20"/>
        <v>#N/A</v>
      </c>
      <c r="BS38" s="1" t="e">
        <f t="shared" si="21"/>
        <v>#N/A</v>
      </c>
      <c r="BU38" s="1">
        <v>30</v>
      </c>
      <c r="BV38" s="1" t="e">
        <f t="shared" si="22"/>
        <v>#N/A</v>
      </c>
      <c r="BW38" s="1" t="e">
        <f t="shared" si="23"/>
        <v>#N/A</v>
      </c>
      <c r="BY38" s="1">
        <v>30</v>
      </c>
      <c r="BZ38" s="1" t="e">
        <f t="shared" si="56"/>
        <v>#N/A</v>
      </c>
      <c r="CA38" s="1" t="e">
        <f t="shared" si="24"/>
        <v>#N/A</v>
      </c>
      <c r="CB38" s="1" t="e">
        <f t="shared" si="57"/>
        <v>#N/A</v>
      </c>
      <c r="CC38" s="1" t="e">
        <f t="shared" si="25"/>
        <v>#N/A</v>
      </c>
      <c r="CD38" s="1"/>
      <c r="CE38" s="1"/>
      <c r="CF38" s="1">
        <v>30</v>
      </c>
      <c r="CG38" s="1" t="e">
        <f t="shared" si="26"/>
        <v>#N/A</v>
      </c>
      <c r="CH38" s="1" t="e">
        <f t="shared" si="27"/>
        <v>#N/A</v>
      </c>
      <c r="CI38" s="4" t="e">
        <f t="shared" si="28"/>
        <v>#N/A</v>
      </c>
      <c r="CK38" s="3">
        <f t="shared" si="29"/>
        <v>1</v>
      </c>
      <c r="CL38" s="4">
        <f t="shared" si="30"/>
        <v>1</v>
      </c>
    </row>
    <row r="39" spans="2:90" x14ac:dyDescent="0.25">
      <c r="B39">
        <f t="shared" si="58"/>
        <v>31</v>
      </c>
      <c r="C39" s="3">
        <v>31</v>
      </c>
      <c r="D39" s="2">
        <f>IF('Front sheet'!$E12="","",'Front sheet'!$E12)</f>
        <v>43569</v>
      </c>
      <c r="E39" s="1">
        <f>IF('Front sheet'!F12="",#N/A,'Front sheet'!F12)</f>
        <v>1</v>
      </c>
      <c r="F39" s="1">
        <f t="shared" si="63"/>
        <v>1</v>
      </c>
      <c r="G39" s="181">
        <f ca="1">IF(J39="",NA(),IF('Front sheet'!$T$7&lt;&gt;0,AVERAGE(Tally_CL),IF(F39=1,AVERAGE(Tally),IF(F39=2,AVERAGE(Tally2),IF(F39=3,AVERAGE(Tally3),IF(F39=4,AVERAGE(Tally4),IF(F39=5,AVERAGE(Tally5))))))))</f>
        <v>2.8</v>
      </c>
      <c r="H39" s="181">
        <f t="shared" ca="1" si="64"/>
        <v>10.780000000000001</v>
      </c>
      <c r="I39" s="181">
        <f t="shared" ca="1" si="65"/>
        <v>-5.1800000000000006</v>
      </c>
      <c r="J39" s="4">
        <f t="shared" si="31"/>
        <v>1</v>
      </c>
      <c r="K39" s="279">
        <f t="shared" si="32"/>
        <v>0</v>
      </c>
      <c r="L39" s="15">
        <f t="shared" si="66"/>
        <v>0</v>
      </c>
      <c r="M39" s="16">
        <f ca="1">IF(L39="",NA(),IF('Front sheet'!$T$7&lt;&gt;0,AVERAGE(MR_CL),IF(F39=1,AVERAGE(MR_1),IF(F39=2,AVERAGE(MR_2),IF(F39=3,AVERAGE(MR_3),IF(F39=4,AVERAGE(MR_4),IF(F39=5,AVERAGE(MR_5))))))))</f>
        <v>3</v>
      </c>
      <c r="N39" s="16">
        <f t="shared" ca="1" si="4"/>
        <v>7.98</v>
      </c>
      <c r="O39" s="170">
        <f t="shared" ca="1" si="60"/>
        <v>9.81</v>
      </c>
      <c r="Q39" s="15">
        <f ca="1">IF(ISERROR($E39),0,IF($E39&gt;$H39,MAX($Q$8:Q38)+1,0))</f>
        <v>0</v>
      </c>
      <c r="R39" s="170">
        <f ca="1">IF(ISERROR($E39),0,IF($E39&lt;$I39,MAX($R$8:R38)+1,0))</f>
        <v>0</v>
      </c>
      <c r="T39" s="15">
        <f t="shared" ca="1" si="33"/>
        <v>0</v>
      </c>
      <c r="U39" s="170">
        <f t="shared" ca="1" si="34"/>
        <v>0</v>
      </c>
      <c r="W39" s="15">
        <f t="shared" ca="1" si="5"/>
        <v>1</v>
      </c>
      <c r="X39" s="170">
        <f t="shared" ca="1" si="35"/>
        <v>0</v>
      </c>
      <c r="Z39" s="15">
        <f t="shared" si="6"/>
        <v>0.5</v>
      </c>
      <c r="AA39" s="267">
        <f t="shared" si="36"/>
        <v>0</v>
      </c>
      <c r="AC39" s="15">
        <f t="shared" si="7"/>
        <v>0.5</v>
      </c>
      <c r="AD39" s="267">
        <f t="shared" si="37"/>
        <v>0</v>
      </c>
      <c r="AE39" s="265">
        <f t="shared" ca="1" si="38"/>
        <v>1</v>
      </c>
      <c r="AF39" s="15">
        <f t="shared" ca="1" si="39"/>
        <v>0</v>
      </c>
      <c r="AG39" s="16">
        <f t="shared" ca="1" si="40"/>
        <v>0</v>
      </c>
      <c r="AH39" s="16">
        <f t="shared" ca="1" si="41"/>
        <v>0</v>
      </c>
      <c r="AI39" s="16">
        <f t="shared" ca="1" si="42"/>
        <v>0</v>
      </c>
      <c r="AK39" s="15">
        <f ca="1">IF(ISERROR($L39),0,IF($L39&gt;$O39,MAX($AK$8:AK38)+1,0))</f>
        <v>0</v>
      </c>
      <c r="AL39" s="170" t="e">
        <f t="shared" ca="1" si="8"/>
        <v>#N/A</v>
      </c>
      <c r="AN39" s="15">
        <f t="shared" ca="1" si="43"/>
        <v>1</v>
      </c>
      <c r="AO39" s="16" t="e">
        <f t="shared" ca="1" si="9"/>
        <v>#N/A</v>
      </c>
      <c r="AP39" s="16">
        <f>IF(C39&lt;=$E$3,IF(OR('Front sheet'!$O$3="",'Front sheet'!$O$3=0),NA(),'Front sheet'!$O$3),NA())</f>
        <v>1</v>
      </c>
      <c r="AQ39" s="16" t="e">
        <f t="shared" ca="1" si="44"/>
        <v>#N/A</v>
      </c>
      <c r="AR39" s="16" t="e">
        <f t="shared" ca="1" si="45"/>
        <v>#N/A</v>
      </c>
      <c r="AS39" s="16" t="e">
        <f t="shared" ca="1" si="46"/>
        <v>#N/A</v>
      </c>
      <c r="AT39" s="16" t="e">
        <f t="shared" ca="1" si="47"/>
        <v>#N/A</v>
      </c>
      <c r="AU39" s="16" t="e">
        <f t="shared" si="61"/>
        <v>#N/A</v>
      </c>
      <c r="AV39" s="16" t="e">
        <f t="shared" ca="1" si="62"/>
        <v>#N/A</v>
      </c>
      <c r="AW39" s="199">
        <f t="shared" si="48"/>
        <v>43569</v>
      </c>
      <c r="AX39" s="203">
        <f t="shared" si="49"/>
        <v>1</v>
      </c>
      <c r="AZ39" s="221">
        <v>31</v>
      </c>
      <c r="BA39" s="166" t="str">
        <f t="shared" ca="1" si="50"/>
        <v/>
      </c>
      <c r="BB39" s="32">
        <f t="shared" si="12"/>
        <v>43569</v>
      </c>
      <c r="BC39" s="100" t="e">
        <f t="shared" ca="1" si="13"/>
        <v>#N/A</v>
      </c>
      <c r="BD39" s="100" t="e">
        <f t="shared" ca="1" si="14"/>
        <v>#N/A</v>
      </c>
      <c r="BE39" s="100" t="e">
        <f t="shared" si="15"/>
        <v>#N/A</v>
      </c>
      <c r="BF39" s="100" t="e">
        <f t="shared" si="16"/>
        <v>#N/A</v>
      </c>
      <c r="BG39" s="223" t="e">
        <f t="shared" si="17"/>
        <v>#N/A</v>
      </c>
      <c r="BH39" s="246" t="str">
        <f t="shared" ca="1" si="51"/>
        <v/>
      </c>
      <c r="BI39" s="229" t="e">
        <f t="shared" si="52"/>
        <v>#N/A</v>
      </c>
      <c r="BJ39" s="100" t="e">
        <f t="shared" si="53"/>
        <v>#N/A</v>
      </c>
      <c r="BK39" s="100" t="e">
        <f t="shared" si="54"/>
        <v>#N/A</v>
      </c>
      <c r="BL39" s="100" t="e">
        <f t="shared" si="55"/>
        <v>#N/A</v>
      </c>
      <c r="BP39" s="3">
        <v>31</v>
      </c>
      <c r="BQ39" s="1" t="e">
        <f t="shared" si="19"/>
        <v>#N/A</v>
      </c>
      <c r="BR39" s="1" t="e">
        <f t="shared" si="20"/>
        <v>#N/A</v>
      </c>
      <c r="BS39" s="1" t="e">
        <f t="shared" si="21"/>
        <v>#N/A</v>
      </c>
      <c r="BU39" s="1">
        <v>31</v>
      </c>
      <c r="BV39" s="1" t="e">
        <f t="shared" si="22"/>
        <v>#N/A</v>
      </c>
      <c r="BW39" s="1" t="e">
        <f t="shared" si="23"/>
        <v>#N/A</v>
      </c>
      <c r="BY39" s="1">
        <v>31</v>
      </c>
      <c r="BZ39" s="1" t="e">
        <f t="shared" si="56"/>
        <v>#N/A</v>
      </c>
      <c r="CA39" s="1" t="e">
        <f t="shared" si="24"/>
        <v>#N/A</v>
      </c>
      <c r="CB39" s="1" t="e">
        <f t="shared" si="57"/>
        <v>#N/A</v>
      </c>
      <c r="CC39" s="1" t="e">
        <f t="shared" si="25"/>
        <v>#N/A</v>
      </c>
      <c r="CD39" s="1"/>
      <c r="CE39" s="1"/>
      <c r="CF39" s="1">
        <v>31</v>
      </c>
      <c r="CG39" s="1" t="e">
        <f t="shared" si="26"/>
        <v>#N/A</v>
      </c>
      <c r="CH39" s="1" t="e">
        <f t="shared" si="27"/>
        <v>#N/A</v>
      </c>
      <c r="CI39" s="4" t="e">
        <f t="shared" si="28"/>
        <v>#N/A</v>
      </c>
      <c r="CK39" s="3">
        <f t="shared" si="29"/>
        <v>1</v>
      </c>
      <c r="CL39" s="4">
        <f t="shared" si="30"/>
        <v>1</v>
      </c>
    </row>
    <row r="40" spans="2:90" x14ac:dyDescent="0.25">
      <c r="B40">
        <f t="shared" si="58"/>
        <v>32</v>
      </c>
      <c r="C40" s="3">
        <v>32</v>
      </c>
      <c r="D40" s="2">
        <f>IF('Front sheet'!$E13="","",'Front sheet'!$E13)</f>
        <v>43583</v>
      </c>
      <c r="E40" s="1">
        <f>IF('Front sheet'!F13="",#N/A,'Front sheet'!F13)</f>
        <v>1</v>
      </c>
      <c r="F40" s="1">
        <f t="shared" si="63"/>
        <v>1</v>
      </c>
      <c r="G40" s="181">
        <f ca="1">IF(J40="",NA(),IF('Front sheet'!$T$7&lt;&gt;0,AVERAGE(Tally_CL),IF(F40=1,AVERAGE(Tally),IF(F40=2,AVERAGE(Tally2),IF(F40=3,AVERAGE(Tally3),IF(F40=4,AVERAGE(Tally4),IF(F40=5,AVERAGE(Tally5))))))))</f>
        <v>2.8</v>
      </c>
      <c r="H40" s="181">
        <f t="shared" ca="1" si="64"/>
        <v>10.780000000000001</v>
      </c>
      <c r="I40" s="181">
        <f t="shared" ca="1" si="65"/>
        <v>-5.1800000000000006</v>
      </c>
      <c r="J40" s="4">
        <f t="shared" si="31"/>
        <v>1</v>
      </c>
      <c r="K40" s="279">
        <f t="shared" si="32"/>
        <v>0</v>
      </c>
      <c r="L40" s="15">
        <f t="shared" si="66"/>
        <v>0</v>
      </c>
      <c r="M40" s="16">
        <f ca="1">IF(L40="",NA(),IF('Front sheet'!$T$7&lt;&gt;0,AVERAGE(MR_CL),IF(F40=1,AVERAGE(MR_1),IF(F40=2,AVERAGE(MR_2),IF(F40=3,AVERAGE(MR_3),IF(F40=4,AVERAGE(MR_4),IF(F40=5,AVERAGE(MR_5))))))))</f>
        <v>3</v>
      </c>
      <c r="N40" s="16">
        <f t="shared" ca="1" si="4"/>
        <v>7.98</v>
      </c>
      <c r="O40" s="170">
        <f t="shared" ca="1" si="60"/>
        <v>9.81</v>
      </c>
      <c r="Q40" s="15">
        <f ca="1">IF(ISERROR($E40),0,IF($E40&gt;$H40,MAX($Q$8:Q39)+1,0))</f>
        <v>0</v>
      </c>
      <c r="R40" s="170">
        <f ca="1">IF(ISERROR($E40),0,IF($E40&lt;$I40,MAX($R$8:R39)+1,0))</f>
        <v>0</v>
      </c>
      <c r="T40" s="15">
        <f t="shared" ca="1" si="33"/>
        <v>0</v>
      </c>
      <c r="U40" s="170">
        <f t="shared" ca="1" si="34"/>
        <v>0</v>
      </c>
      <c r="W40" s="15">
        <f t="shared" ca="1" si="5"/>
        <v>1</v>
      </c>
      <c r="X40" s="170">
        <f t="shared" ca="1" si="35"/>
        <v>0</v>
      </c>
      <c r="Z40" s="15">
        <f t="shared" si="6"/>
        <v>0.5</v>
      </c>
      <c r="AA40" s="267">
        <f t="shared" si="36"/>
        <v>0</v>
      </c>
      <c r="AC40" s="15">
        <f t="shared" si="7"/>
        <v>0.5</v>
      </c>
      <c r="AD40" s="267">
        <f t="shared" si="37"/>
        <v>0</v>
      </c>
      <c r="AE40" s="265">
        <f t="shared" ca="1" si="38"/>
        <v>1</v>
      </c>
      <c r="AF40" s="15">
        <f t="shared" ca="1" si="39"/>
        <v>0</v>
      </c>
      <c r="AG40" s="16">
        <f t="shared" ca="1" si="40"/>
        <v>0</v>
      </c>
      <c r="AH40" s="16">
        <f t="shared" ca="1" si="41"/>
        <v>0</v>
      </c>
      <c r="AI40" s="16">
        <f t="shared" ca="1" si="42"/>
        <v>0</v>
      </c>
      <c r="AK40" s="15">
        <f ca="1">IF(ISERROR($L40),0,IF($L40&gt;$O40,MAX($AK$8:AK39)+1,0))</f>
        <v>0</v>
      </c>
      <c r="AL40" s="170" t="e">
        <f t="shared" ca="1" si="8"/>
        <v>#N/A</v>
      </c>
      <c r="AN40" s="15">
        <f t="shared" ca="1" si="43"/>
        <v>1</v>
      </c>
      <c r="AO40" s="16" t="e">
        <f t="shared" ca="1" si="9"/>
        <v>#N/A</v>
      </c>
      <c r="AP40" s="16">
        <f>IF(C40&lt;=$E$3,IF(OR('Front sheet'!$O$3="",'Front sheet'!$O$3=0),NA(),'Front sheet'!$O$3),NA())</f>
        <v>1</v>
      </c>
      <c r="AQ40" s="16" t="e">
        <f t="shared" ca="1" si="44"/>
        <v>#N/A</v>
      </c>
      <c r="AR40" s="16" t="e">
        <f t="shared" ca="1" si="45"/>
        <v>#N/A</v>
      </c>
      <c r="AS40" s="16" t="e">
        <f t="shared" ca="1" si="46"/>
        <v>#N/A</v>
      </c>
      <c r="AT40" s="16" t="e">
        <f t="shared" ca="1" si="47"/>
        <v>#N/A</v>
      </c>
      <c r="AU40" s="16" t="e">
        <f t="shared" si="61"/>
        <v>#N/A</v>
      </c>
      <c r="AV40" s="16" t="e">
        <f t="shared" ca="1" si="62"/>
        <v>#N/A</v>
      </c>
      <c r="AW40" s="199">
        <f t="shared" si="48"/>
        <v>43583</v>
      </c>
      <c r="AX40" s="203">
        <f t="shared" si="49"/>
        <v>1</v>
      </c>
      <c r="AZ40" s="221">
        <v>32</v>
      </c>
      <c r="BA40" s="166" t="str">
        <f t="shared" ca="1" si="50"/>
        <v/>
      </c>
      <c r="BB40" s="32">
        <f t="shared" si="12"/>
        <v>43583</v>
      </c>
      <c r="BC40" s="100" t="e">
        <f t="shared" ca="1" si="13"/>
        <v>#N/A</v>
      </c>
      <c r="BD40" s="100" t="e">
        <f t="shared" ca="1" si="14"/>
        <v>#N/A</v>
      </c>
      <c r="BE40" s="100" t="e">
        <f t="shared" si="15"/>
        <v>#N/A</v>
      </c>
      <c r="BF40" s="100" t="e">
        <f t="shared" si="16"/>
        <v>#N/A</v>
      </c>
      <c r="BG40" s="223" t="e">
        <f t="shared" si="17"/>
        <v>#N/A</v>
      </c>
      <c r="BH40" s="246" t="str">
        <f t="shared" ca="1" si="51"/>
        <v/>
      </c>
      <c r="BI40" s="229" t="e">
        <f t="shared" si="52"/>
        <v>#N/A</v>
      </c>
      <c r="BJ40" s="100" t="e">
        <f t="shared" si="53"/>
        <v>#N/A</v>
      </c>
      <c r="BK40" s="100" t="e">
        <f t="shared" si="54"/>
        <v>#N/A</v>
      </c>
      <c r="BL40" s="100" t="e">
        <f t="shared" si="55"/>
        <v>#N/A</v>
      </c>
      <c r="BP40" s="3">
        <v>32</v>
      </c>
      <c r="BQ40" s="1" t="e">
        <f t="shared" si="19"/>
        <v>#N/A</v>
      </c>
      <c r="BR40" s="1" t="e">
        <f t="shared" si="20"/>
        <v>#N/A</v>
      </c>
      <c r="BS40" s="1" t="e">
        <f t="shared" si="21"/>
        <v>#N/A</v>
      </c>
      <c r="BU40" s="1">
        <v>32</v>
      </c>
      <c r="BV40" s="1" t="e">
        <f t="shared" si="22"/>
        <v>#N/A</v>
      </c>
      <c r="BW40" s="1" t="e">
        <f t="shared" si="23"/>
        <v>#N/A</v>
      </c>
      <c r="BY40" s="1">
        <v>32</v>
      </c>
      <c r="BZ40" s="1" t="e">
        <f t="shared" si="56"/>
        <v>#N/A</v>
      </c>
      <c r="CA40" s="1" t="e">
        <f t="shared" si="24"/>
        <v>#N/A</v>
      </c>
      <c r="CB40" s="1" t="e">
        <f t="shared" si="57"/>
        <v>#N/A</v>
      </c>
      <c r="CC40" s="1" t="e">
        <f t="shared" si="25"/>
        <v>#N/A</v>
      </c>
      <c r="CD40" s="1"/>
      <c r="CE40" s="1"/>
      <c r="CF40" s="1">
        <v>32</v>
      </c>
      <c r="CG40" s="1" t="e">
        <f t="shared" si="26"/>
        <v>#N/A</v>
      </c>
      <c r="CH40" s="1" t="e">
        <f t="shared" si="27"/>
        <v>#N/A</v>
      </c>
      <c r="CI40" s="4" t="e">
        <f t="shared" si="28"/>
        <v>#N/A</v>
      </c>
      <c r="CK40" s="3">
        <f t="shared" si="29"/>
        <v>1</v>
      </c>
      <c r="CL40" s="4">
        <f t="shared" si="30"/>
        <v>1</v>
      </c>
    </row>
    <row r="41" spans="2:90" x14ac:dyDescent="0.25">
      <c r="B41">
        <f t="shared" si="58"/>
        <v>33</v>
      </c>
      <c r="C41" s="3">
        <v>33</v>
      </c>
      <c r="D41" s="2">
        <f>IF('Front sheet'!$E14="","",'Front sheet'!$E14)</f>
        <v>43597</v>
      </c>
      <c r="E41" s="1">
        <f>IF('Front sheet'!F14="",#N/A,'Front sheet'!F14)</f>
        <v>21</v>
      </c>
      <c r="F41" s="1">
        <f t="shared" si="63"/>
        <v>1</v>
      </c>
      <c r="G41" s="181">
        <f ca="1">IF(J41="",NA(),IF('Front sheet'!$T$7&lt;&gt;0,AVERAGE(Tally_CL),IF(F41=1,AVERAGE(Tally),IF(F41=2,AVERAGE(Tally2),IF(F41=3,AVERAGE(Tally3),IF(F41=4,AVERAGE(Tally4),IF(F41=5,AVERAGE(Tally5))))))))</f>
        <v>2.8</v>
      </c>
      <c r="H41" s="181">
        <f t="shared" ca="1" si="64"/>
        <v>10.780000000000001</v>
      </c>
      <c r="I41" s="181">
        <f t="shared" ca="1" si="65"/>
        <v>-5.1800000000000006</v>
      </c>
      <c r="J41" s="4">
        <f t="shared" si="31"/>
        <v>21</v>
      </c>
      <c r="K41" s="279">
        <f t="shared" si="32"/>
        <v>20</v>
      </c>
      <c r="L41" s="15">
        <f t="shared" si="66"/>
        <v>20</v>
      </c>
      <c r="M41" s="16">
        <f ca="1">IF(L41="",NA(),IF('Front sheet'!$T$7&lt;&gt;0,AVERAGE(MR_CL),IF(F41=1,AVERAGE(MR_1),IF(F41=2,AVERAGE(MR_2),IF(F41=3,AVERAGE(MR_3),IF(F41=4,AVERAGE(MR_4),IF(F41=5,AVERAGE(MR_5))))))))</f>
        <v>3</v>
      </c>
      <c r="N41" s="16">
        <f t="shared" ref="N41:N72" ca="1" si="67">IF(ISERROR((M41*2.66)),N42,(M41*2.66))</f>
        <v>7.98</v>
      </c>
      <c r="O41" s="170">
        <f t="shared" ca="1" si="60"/>
        <v>9.81</v>
      </c>
      <c r="Q41" s="15">
        <f ca="1">IF(ISERROR($E41),0,IF($E41&gt;$H41,MAX($Q$8:Q40)+1,0))</f>
        <v>1</v>
      </c>
      <c r="R41" s="170">
        <f ca="1">IF(ISERROR($E41),0,IF($E41&lt;$I41,MAX($R$8:R40)+1,0))</f>
        <v>0</v>
      </c>
      <c r="T41" s="15">
        <f t="shared" ref="T41:T72" ca="1" si="68">IF(ISERROR(E41),0,IF(E41&gt;G41,1,0))</f>
        <v>1</v>
      </c>
      <c r="U41" s="170">
        <f t="shared" ca="1" si="34"/>
        <v>0</v>
      </c>
      <c r="W41" s="15">
        <f t="shared" ref="W41:W72" ca="1" si="69">IF(ISERROR(E41),0,IF(E41&lt;G41,1,0))</f>
        <v>0</v>
      </c>
      <c r="X41" s="170">
        <f t="shared" ca="1" si="35"/>
        <v>0</v>
      </c>
      <c r="Z41" s="15">
        <f t="shared" ref="Z41:Z72" si="70">IF(OR(ISERROR(E41),ISERROR(E40)),0,IF(E41=E40,0.5,IF(E41&gt;E40,1,0)))</f>
        <v>1</v>
      </c>
      <c r="AA41" s="267">
        <f t="shared" si="36"/>
        <v>0</v>
      </c>
      <c r="AC41" s="15">
        <f t="shared" ref="AC41:AC72" si="71">IF(OR(ISERROR(E41),ISERROR(E40)),0,IF(E41=E40,0.5,IF(E41&lt;E40,1,0)))</f>
        <v>0</v>
      </c>
      <c r="AD41" s="267">
        <f t="shared" si="37"/>
        <v>0</v>
      </c>
      <c r="AE41" s="265">
        <f t="shared" ca="1" si="38"/>
        <v>2</v>
      </c>
      <c r="AF41" s="15">
        <f t="shared" ca="1" si="39"/>
        <v>0</v>
      </c>
      <c r="AG41" s="16">
        <f t="shared" ca="1" si="40"/>
        <v>0</v>
      </c>
      <c r="AH41" s="16">
        <f t="shared" ca="1" si="41"/>
        <v>0</v>
      </c>
      <c r="AI41" s="16">
        <f t="shared" ca="1" si="42"/>
        <v>0</v>
      </c>
      <c r="AK41" s="15">
        <f ca="1">IF(ISERROR($L41),0,IF($L41&gt;$O41,MAX($AK$8:AK40)+1,0))</f>
        <v>1</v>
      </c>
      <c r="AL41" s="170">
        <f t="shared" ref="AL41:AL72" ca="1" si="72">IF(L41&gt;O41,L41,#N/A)</f>
        <v>20</v>
      </c>
      <c r="AN41" s="15">
        <f t="shared" ca="1" si="43"/>
        <v>0</v>
      </c>
      <c r="AO41" s="16" t="e">
        <f t="shared" ca="1" si="9"/>
        <v>#N/A</v>
      </c>
      <c r="AP41" s="16">
        <f>IF(C41&lt;=$E$3,IF(OR('Front sheet'!$O$3="",'Front sheet'!$O$3=0),NA(),'Front sheet'!$O$3),NA())</f>
        <v>1</v>
      </c>
      <c r="AQ41" s="16">
        <f t="shared" ca="1" si="44"/>
        <v>21</v>
      </c>
      <c r="AR41" s="16" t="e">
        <f t="shared" ca="1" si="45"/>
        <v>#N/A</v>
      </c>
      <c r="AS41" s="16">
        <f t="shared" ca="1" si="46"/>
        <v>21</v>
      </c>
      <c r="AT41" s="16" t="e">
        <f t="shared" ca="1" si="47"/>
        <v>#N/A</v>
      </c>
      <c r="AU41" s="16" t="e">
        <f t="shared" si="61"/>
        <v>#N/A</v>
      </c>
      <c r="AV41" s="16">
        <f t="shared" ca="1" si="62"/>
        <v>21</v>
      </c>
      <c r="AW41" s="199">
        <f t="shared" si="48"/>
        <v>43597</v>
      </c>
      <c r="AX41" s="203">
        <f t="shared" si="49"/>
        <v>1</v>
      </c>
      <c r="AZ41" s="221">
        <v>33</v>
      </c>
      <c r="BA41" s="166">
        <f t="shared" ca="1" si="50"/>
        <v>1</v>
      </c>
      <c r="BB41" s="32">
        <f t="shared" ref="BB41:BB72" si="73">D41</f>
        <v>43597</v>
      </c>
      <c r="BC41" s="100">
        <f t="shared" ref="BC41:BC72" ca="1" si="74">IF($BC$6=0,#N/A,IF(BA41=BC$7,$E41-$BB$2,#N/A))</f>
        <v>16.602499999999999</v>
      </c>
      <c r="BD41" s="100" t="e">
        <f t="shared" ref="BD41:BD72" ca="1" si="75">IF($BD$6=0,#N/A,IF($BA41=BD$7,$E41-$BB$2,#N/A))</f>
        <v>#N/A</v>
      </c>
      <c r="BE41" s="100" t="e">
        <f t="shared" ref="BE41:BE72" si="76">IF($BE$6=0,#N/A,IF($BA41=BE$7,$E41-$BB$2,#N/A))</f>
        <v>#N/A</v>
      </c>
      <c r="BF41" s="100" t="e">
        <f t="shared" ref="BF41:BF72" si="77">IF($BF$6=0,#N/A,IF($BA41=BF$7,$E41-$BB$2,#N/A))</f>
        <v>#N/A</v>
      </c>
      <c r="BG41" s="223" t="e">
        <f t="shared" ref="BG41:BG72" si="78">IF($BG$6=0,#N/A,IF($BA41=BG$7,$E41-$BB$2,#N/A))</f>
        <v>#N/A</v>
      </c>
      <c r="BH41" s="246" t="str">
        <f t="shared" ca="1" si="51"/>
        <v/>
      </c>
      <c r="BI41" s="229" t="e">
        <f t="shared" ref="BI41:BI72" si="79">IF($BI$6=0,#N/A,IF(BH41=BI$7,$E41-$BB$2,#N/A))</f>
        <v>#N/A</v>
      </c>
      <c r="BJ41" s="100" t="e">
        <f t="shared" ref="BJ41:BJ72" si="80">IF($BJ$6=0,#N/A,IF(BH41=BJ$7,$E41-$BB$2,#N/A))</f>
        <v>#N/A</v>
      </c>
      <c r="BK41" s="100" t="e">
        <f t="shared" si="54"/>
        <v>#N/A</v>
      </c>
      <c r="BL41" s="100" t="e">
        <f t="shared" si="55"/>
        <v>#N/A</v>
      </c>
      <c r="BP41" s="3">
        <v>33</v>
      </c>
      <c r="BQ41" s="1" t="e">
        <f t="shared" ref="BQ41:BQ72" si="81">IF($BP41&lt;&gt;$E$3,NA(),IF(AND(ISERROR($AS41),ISERROR($AT41)),$BD$2,NA()))</f>
        <v>#N/A</v>
      </c>
      <c r="BR41" s="1" t="e">
        <f t="shared" ref="BR41:BR72" si="82">IF(BP41&lt;&gt;$E$3,NA(),IF($BP$6&lt;&gt;1,NA(),IF(ISERROR(AT41),NA(),$BD$2)))</f>
        <v>#N/A</v>
      </c>
      <c r="BS41" s="1" t="e">
        <f t="shared" ref="BS41:BS72" si="83">IF(BP41&lt;&gt;$E$3,NA(),IF($BP$6&lt;&gt;1,NA(),IF(ISERROR(AS41),NA(),$BD$2)))</f>
        <v>#N/A</v>
      </c>
      <c r="BU41" s="1">
        <v>33</v>
      </c>
      <c r="BV41" s="1" t="e">
        <f t="shared" ref="BV41:BV72" si="84">IF(BP41&lt;&gt;$E$3,NA(),IF($BP$6=1,NA(),IF(ISERROR(AT41),NA(),$BD$2)))</f>
        <v>#N/A</v>
      </c>
      <c r="BW41" s="1" t="e">
        <f t="shared" ref="BW41:BW72" si="85">IF(BP41&lt;&gt;$E$3,NA(),IF($BP$6=1,NA(),IF(ISERROR(AS41),NA(),$BD$2)))</f>
        <v>#N/A</v>
      </c>
      <c r="BY41" s="1">
        <v>33</v>
      </c>
      <c r="BZ41" s="1" t="e">
        <f t="shared" si="56"/>
        <v>#N/A</v>
      </c>
      <c r="CA41" s="1" t="e">
        <f t="shared" ref="CA41:CA72" si="86">IF(AND(BY41&lt;&gt;$E$3,BZ41&lt;&gt;1),NA(),IF(OR($BP$6=1,$BP$6=2),NA(),IF(ISERROR(AU41),NA(),$BD$2)))</f>
        <v>#N/A</v>
      </c>
      <c r="CB41" s="1" t="e">
        <f t="shared" si="57"/>
        <v>#N/A</v>
      </c>
      <c r="CC41" s="1" t="e">
        <f t="shared" ref="CC41:CC72" si="87">IF(AND(BY41&lt;&gt;$E$3,CB41&lt;&gt;1),NA(),IF(OR($BP$6=1,$BP$6=2),NA(),IF(ISERROR(AV41),NA(),$BD$2)))</f>
        <v>#N/A</v>
      </c>
      <c r="CD41" s="1"/>
      <c r="CE41" s="1"/>
      <c r="CF41" s="1">
        <v>33</v>
      </c>
      <c r="CG41" s="1" t="e">
        <f t="shared" ref="CG41:CG72" si="88">IF($BP$5="Neither",NA(),IF(CF41&lt;&gt;$E$3-$CG$6,NA(),IF($CF$6&lt;&gt;"Pass",NA(),$BD$2)))</f>
        <v>#N/A</v>
      </c>
      <c r="CH41" s="1" t="e">
        <f t="shared" ref="CH41:CH72" si="89">IF($BP$5="Neither",NA(),IF(CF41&lt;&gt;$E$3-$CG$6,NA(),IF($CF$6&lt;&gt;"Fail",NA(),$BD$2)))</f>
        <v>#N/A</v>
      </c>
      <c r="CI41" s="4" t="e">
        <f t="shared" ref="CI41:CI72" si="90">IF($BP$5="Neither",NA(),IF(CF41&lt;&gt;$E$3-$CG$6,NA(),IF($CF$6&lt;&gt;"Flip",NA(),$BD$2)))</f>
        <v>#N/A</v>
      </c>
      <c r="CK41" s="3">
        <f t="shared" ref="CK41:CK72" si="91">IF(ISERROR(E41),0,E41)</f>
        <v>21</v>
      </c>
      <c r="CL41" s="4">
        <f t="shared" ref="CL41:CL72" si="92">IF(ISERROR(E41),0,1)</f>
        <v>1</v>
      </c>
    </row>
    <row r="42" spans="2:90" x14ac:dyDescent="0.25">
      <c r="B42">
        <f t="shared" si="58"/>
        <v>34</v>
      </c>
      <c r="C42" s="3">
        <v>34</v>
      </c>
      <c r="D42" s="2">
        <f>IF('Front sheet'!$E15="","",'Front sheet'!$E15)</f>
        <v>43611</v>
      </c>
      <c r="E42" s="1">
        <f>IF('Front sheet'!F15="",#N/A,'Front sheet'!F15)</f>
        <v>3</v>
      </c>
      <c r="F42" s="1">
        <f t="shared" si="63"/>
        <v>1</v>
      </c>
      <c r="G42" s="181">
        <f ca="1">IF(J42="",NA(),IF('Front sheet'!$T$7&lt;&gt;0,AVERAGE(Tally_CL),IF(F42=1,AVERAGE(Tally),IF(F42=2,AVERAGE(Tally2),IF(F42=3,AVERAGE(Tally3),IF(F42=4,AVERAGE(Tally4),IF(F42=5,AVERAGE(Tally5))))))))</f>
        <v>2.8</v>
      </c>
      <c r="H42" s="181">
        <f t="shared" ca="1" si="64"/>
        <v>10.780000000000001</v>
      </c>
      <c r="I42" s="181">
        <f t="shared" ca="1" si="65"/>
        <v>-5.1800000000000006</v>
      </c>
      <c r="J42" s="4">
        <f t="shared" si="31"/>
        <v>3</v>
      </c>
      <c r="K42" s="279">
        <f t="shared" si="32"/>
        <v>18</v>
      </c>
      <c r="L42" s="15">
        <f t="shared" si="66"/>
        <v>18</v>
      </c>
      <c r="M42" s="16">
        <f ca="1">IF(L42="",NA(),IF('Front sheet'!$T$7&lt;&gt;0,AVERAGE(MR_CL),IF(F42=1,AVERAGE(MR_1),IF(F42=2,AVERAGE(MR_2),IF(F42=3,AVERAGE(MR_3),IF(F42=4,AVERAGE(MR_4),IF(F42=5,AVERAGE(MR_5))))))))</f>
        <v>3</v>
      </c>
      <c r="N42" s="16">
        <f t="shared" ca="1" si="67"/>
        <v>7.98</v>
      </c>
      <c r="O42" s="170">
        <f t="shared" ca="1" si="60"/>
        <v>9.81</v>
      </c>
      <c r="Q42" s="15">
        <f ca="1">IF(ISERROR($E42),0,IF($E42&gt;$H42,MAX($Q$8:Q41)+1,0))</f>
        <v>0</v>
      </c>
      <c r="R42" s="170">
        <f ca="1">IF(ISERROR($E42),0,IF($E42&lt;$I42,MAX($R$8:R41)+1,0))</f>
        <v>0</v>
      </c>
      <c r="T42" s="15">
        <f t="shared" ca="1" si="68"/>
        <v>1</v>
      </c>
      <c r="U42" s="170">
        <f t="shared" ca="1" si="34"/>
        <v>0</v>
      </c>
      <c r="W42" s="15">
        <f t="shared" ca="1" si="69"/>
        <v>0</v>
      </c>
      <c r="X42" s="170">
        <f t="shared" ca="1" si="35"/>
        <v>0</v>
      </c>
      <c r="Z42" s="15">
        <f t="shared" si="70"/>
        <v>0</v>
      </c>
      <c r="AA42" s="267">
        <f t="shared" si="36"/>
        <v>0</v>
      </c>
      <c r="AC42" s="15">
        <f t="shared" si="71"/>
        <v>1</v>
      </c>
      <c r="AD42" s="267">
        <f t="shared" si="37"/>
        <v>0</v>
      </c>
      <c r="AE42" s="265">
        <f t="shared" ca="1" si="38"/>
        <v>2</v>
      </c>
      <c r="AF42" s="15">
        <f t="shared" ca="1" si="39"/>
        <v>0</v>
      </c>
      <c r="AG42" s="16">
        <f t="shared" ca="1" si="40"/>
        <v>0</v>
      </c>
      <c r="AH42" s="16">
        <f t="shared" ca="1" si="41"/>
        <v>0</v>
      </c>
      <c r="AI42" s="16">
        <f t="shared" ca="1" si="42"/>
        <v>0</v>
      </c>
      <c r="AK42" s="15">
        <f ca="1">IF(ISERROR($L42),0,IF($L42&gt;$O42,MAX($AK$8:AK41)+1,0))</f>
        <v>2</v>
      </c>
      <c r="AL42" s="170">
        <f t="shared" ca="1" si="72"/>
        <v>18</v>
      </c>
      <c r="AN42" s="15">
        <f t="shared" ca="1" si="43"/>
        <v>1</v>
      </c>
      <c r="AO42" s="16" t="e">
        <f t="shared" ca="1" si="9"/>
        <v>#N/A</v>
      </c>
      <c r="AP42" s="16">
        <f>IF(C42&lt;=$E$3,IF(OR('Front sheet'!$O$3="",'Front sheet'!$O$3=0),NA(),'Front sheet'!$O$3),NA())</f>
        <v>1</v>
      </c>
      <c r="AQ42" s="16" t="e">
        <f t="shared" ca="1" si="44"/>
        <v>#N/A</v>
      </c>
      <c r="AR42" s="16" t="e">
        <f t="shared" ca="1" si="45"/>
        <v>#N/A</v>
      </c>
      <c r="AS42" s="16" t="e">
        <f t="shared" ca="1" si="46"/>
        <v>#N/A</v>
      </c>
      <c r="AT42" s="16" t="e">
        <f t="shared" ca="1" si="47"/>
        <v>#N/A</v>
      </c>
      <c r="AU42" s="16" t="e">
        <f t="shared" si="61"/>
        <v>#N/A</v>
      </c>
      <c r="AV42" s="16" t="e">
        <f t="shared" ca="1" si="62"/>
        <v>#N/A</v>
      </c>
      <c r="AW42" s="199">
        <f t="shared" si="48"/>
        <v>43611</v>
      </c>
      <c r="AX42" s="203">
        <f t="shared" si="49"/>
        <v>1</v>
      </c>
      <c r="AZ42" s="221">
        <v>34</v>
      </c>
      <c r="BA42" s="166" t="str">
        <f t="shared" ca="1" si="50"/>
        <v/>
      </c>
      <c r="BB42" s="32">
        <f t="shared" si="73"/>
        <v>43611</v>
      </c>
      <c r="BC42" s="100" t="e">
        <f t="shared" ca="1" si="74"/>
        <v>#N/A</v>
      </c>
      <c r="BD42" s="100" t="e">
        <f t="shared" ca="1" si="75"/>
        <v>#N/A</v>
      </c>
      <c r="BE42" s="100" t="e">
        <f t="shared" si="76"/>
        <v>#N/A</v>
      </c>
      <c r="BF42" s="100" t="e">
        <f t="shared" si="77"/>
        <v>#N/A</v>
      </c>
      <c r="BG42" s="223" t="e">
        <f t="shared" si="78"/>
        <v>#N/A</v>
      </c>
      <c r="BH42" s="246" t="str">
        <f t="shared" ca="1" si="51"/>
        <v/>
      </c>
      <c r="BI42" s="229" t="e">
        <f t="shared" si="79"/>
        <v>#N/A</v>
      </c>
      <c r="BJ42" s="100" t="e">
        <f t="shared" si="80"/>
        <v>#N/A</v>
      </c>
      <c r="BK42" s="100" t="e">
        <f t="shared" si="54"/>
        <v>#N/A</v>
      </c>
      <c r="BL42" s="100" t="e">
        <f t="shared" si="55"/>
        <v>#N/A</v>
      </c>
      <c r="BP42" s="3">
        <v>34</v>
      </c>
      <c r="BQ42" s="1" t="e">
        <f t="shared" si="81"/>
        <v>#N/A</v>
      </c>
      <c r="BR42" s="1" t="e">
        <f t="shared" si="82"/>
        <v>#N/A</v>
      </c>
      <c r="BS42" s="1" t="e">
        <f t="shared" si="83"/>
        <v>#N/A</v>
      </c>
      <c r="BU42" s="1">
        <v>34</v>
      </c>
      <c r="BV42" s="1" t="e">
        <f t="shared" si="84"/>
        <v>#N/A</v>
      </c>
      <c r="BW42" s="1" t="e">
        <f t="shared" si="85"/>
        <v>#N/A</v>
      </c>
      <c r="BY42" s="1">
        <v>34</v>
      </c>
      <c r="BZ42" s="1" t="e">
        <f t="shared" si="56"/>
        <v>#N/A</v>
      </c>
      <c r="CA42" s="1" t="e">
        <f t="shared" si="86"/>
        <v>#N/A</v>
      </c>
      <c r="CB42" s="1" t="e">
        <f t="shared" si="57"/>
        <v>#N/A</v>
      </c>
      <c r="CC42" s="1" t="e">
        <f t="shared" si="87"/>
        <v>#N/A</v>
      </c>
      <c r="CD42" s="1"/>
      <c r="CE42" s="1"/>
      <c r="CF42" s="1">
        <v>34</v>
      </c>
      <c r="CG42" s="1" t="e">
        <f t="shared" si="88"/>
        <v>#N/A</v>
      </c>
      <c r="CH42" s="1" t="e">
        <f t="shared" si="89"/>
        <v>#N/A</v>
      </c>
      <c r="CI42" s="4" t="e">
        <f t="shared" si="90"/>
        <v>#N/A</v>
      </c>
      <c r="CK42" s="3">
        <f t="shared" si="91"/>
        <v>3</v>
      </c>
      <c r="CL42" s="4">
        <f t="shared" si="92"/>
        <v>1</v>
      </c>
    </row>
    <row r="43" spans="2:90" x14ac:dyDescent="0.25">
      <c r="B43">
        <f t="shared" si="58"/>
        <v>35</v>
      </c>
      <c r="C43" s="3">
        <v>35</v>
      </c>
      <c r="D43" s="2">
        <f>IF('Front sheet'!$E16="","",'Front sheet'!$E16)</f>
        <v>43625</v>
      </c>
      <c r="E43" s="1">
        <f>IF('Front sheet'!F16="",#N/A,'Front sheet'!F16)</f>
        <v>1</v>
      </c>
      <c r="F43" s="1">
        <f t="shared" si="63"/>
        <v>1</v>
      </c>
      <c r="G43" s="181">
        <f ca="1">IF(J43="",NA(),IF('Front sheet'!$T$7&lt;&gt;0,AVERAGE(Tally_CL),IF(F43=1,AVERAGE(Tally),IF(F43=2,AVERAGE(Tally2),IF(F43=3,AVERAGE(Tally3),IF(F43=4,AVERAGE(Tally4),IF(F43=5,AVERAGE(Tally5))))))))</f>
        <v>2.8</v>
      </c>
      <c r="H43" s="181">
        <f t="shared" ca="1" si="64"/>
        <v>10.780000000000001</v>
      </c>
      <c r="I43" s="181">
        <f t="shared" ca="1" si="65"/>
        <v>-5.1800000000000006</v>
      </c>
      <c r="J43" s="4">
        <f t="shared" si="31"/>
        <v>1</v>
      </c>
      <c r="K43" s="279">
        <f t="shared" si="32"/>
        <v>2</v>
      </c>
      <c r="L43" s="15">
        <f t="shared" si="66"/>
        <v>2</v>
      </c>
      <c r="M43" s="16">
        <f ca="1">IF(L43="",NA(),IF('Front sheet'!$T$7&lt;&gt;0,AVERAGE(MR_CL),IF(F43=1,AVERAGE(MR_1),IF(F43=2,AVERAGE(MR_2),IF(F43=3,AVERAGE(MR_3),IF(F43=4,AVERAGE(MR_4),IF(F43=5,AVERAGE(MR_5))))))))</f>
        <v>3</v>
      </c>
      <c r="N43" s="16">
        <f t="shared" ca="1" si="67"/>
        <v>7.98</v>
      </c>
      <c r="O43" s="170">
        <f t="shared" ca="1" si="60"/>
        <v>9.81</v>
      </c>
      <c r="Q43" s="15">
        <f ca="1">IF(ISERROR($E43),0,IF($E43&gt;$H43,MAX($Q$8:Q42)+1,0))</f>
        <v>0</v>
      </c>
      <c r="R43" s="170">
        <f ca="1">IF(ISERROR($E43),0,IF($E43&lt;$I43,MAX($R$8:R42)+1,0))</f>
        <v>0</v>
      </c>
      <c r="T43" s="15">
        <f t="shared" ca="1" si="68"/>
        <v>0</v>
      </c>
      <c r="U43" s="170">
        <f t="shared" ca="1" si="34"/>
        <v>0</v>
      </c>
      <c r="W43" s="15">
        <f t="shared" ca="1" si="69"/>
        <v>1</v>
      </c>
      <c r="X43" s="170">
        <f t="shared" ca="1" si="35"/>
        <v>0</v>
      </c>
      <c r="Z43" s="15">
        <f t="shared" si="70"/>
        <v>0</v>
      </c>
      <c r="AA43" s="267">
        <f t="shared" si="36"/>
        <v>0</v>
      </c>
      <c r="AC43" s="15">
        <f t="shared" si="71"/>
        <v>1</v>
      </c>
      <c r="AD43" s="267">
        <f t="shared" si="37"/>
        <v>0</v>
      </c>
      <c r="AE43" s="265">
        <f t="shared" ca="1" si="38"/>
        <v>1</v>
      </c>
      <c r="AF43" s="15">
        <f t="shared" ca="1" si="39"/>
        <v>0</v>
      </c>
      <c r="AG43" s="16">
        <f t="shared" ca="1" si="40"/>
        <v>0</v>
      </c>
      <c r="AH43" s="16">
        <f t="shared" ca="1" si="41"/>
        <v>0</v>
      </c>
      <c r="AI43" s="16">
        <f t="shared" ca="1" si="42"/>
        <v>0</v>
      </c>
      <c r="AK43" s="15">
        <f ca="1">IF(ISERROR($L43),0,IF($L43&gt;$O43,MAX($AK$8:AK42)+1,0))</f>
        <v>0</v>
      </c>
      <c r="AL43" s="170" t="e">
        <f t="shared" ca="1" si="72"/>
        <v>#N/A</v>
      </c>
      <c r="AN43" s="15">
        <f t="shared" ca="1" si="43"/>
        <v>1</v>
      </c>
      <c r="AO43" s="16" t="e">
        <f t="shared" ca="1" si="9"/>
        <v>#N/A</v>
      </c>
      <c r="AP43" s="16">
        <f>IF(C43&lt;=$E$3,IF(OR('Front sheet'!$O$3="",'Front sheet'!$O$3=0),NA(),'Front sheet'!$O$3),NA())</f>
        <v>1</v>
      </c>
      <c r="AQ43" s="16" t="e">
        <f t="shared" ca="1" si="44"/>
        <v>#N/A</v>
      </c>
      <c r="AR43" s="16" t="e">
        <f t="shared" ca="1" si="45"/>
        <v>#N/A</v>
      </c>
      <c r="AS43" s="16" t="e">
        <f t="shared" ca="1" si="46"/>
        <v>#N/A</v>
      </c>
      <c r="AT43" s="16" t="e">
        <f t="shared" ca="1" si="47"/>
        <v>#N/A</v>
      </c>
      <c r="AU43" s="16" t="e">
        <f t="shared" si="61"/>
        <v>#N/A</v>
      </c>
      <c r="AV43" s="16" t="e">
        <f t="shared" ca="1" si="62"/>
        <v>#N/A</v>
      </c>
      <c r="AW43" s="199">
        <f t="shared" si="48"/>
        <v>43625</v>
      </c>
      <c r="AX43" s="203">
        <f t="shared" si="49"/>
        <v>1</v>
      </c>
      <c r="AZ43" s="221">
        <v>35</v>
      </c>
      <c r="BA43" s="166" t="str">
        <f t="shared" ca="1" si="50"/>
        <v/>
      </c>
      <c r="BB43" s="32">
        <f t="shared" si="73"/>
        <v>43625</v>
      </c>
      <c r="BC43" s="100" t="e">
        <f t="shared" ca="1" si="74"/>
        <v>#N/A</v>
      </c>
      <c r="BD43" s="100" t="e">
        <f t="shared" ca="1" si="75"/>
        <v>#N/A</v>
      </c>
      <c r="BE43" s="100" t="e">
        <f t="shared" si="76"/>
        <v>#N/A</v>
      </c>
      <c r="BF43" s="100" t="e">
        <f t="shared" si="77"/>
        <v>#N/A</v>
      </c>
      <c r="BG43" s="223" t="e">
        <f t="shared" si="78"/>
        <v>#N/A</v>
      </c>
      <c r="BH43" s="246" t="str">
        <f t="shared" ca="1" si="51"/>
        <v/>
      </c>
      <c r="BI43" s="229" t="e">
        <f t="shared" si="79"/>
        <v>#N/A</v>
      </c>
      <c r="BJ43" s="100" t="e">
        <f t="shared" si="80"/>
        <v>#N/A</v>
      </c>
      <c r="BK43" s="100" t="e">
        <f t="shared" si="54"/>
        <v>#N/A</v>
      </c>
      <c r="BL43" s="100" t="e">
        <f t="shared" si="55"/>
        <v>#N/A</v>
      </c>
      <c r="BP43" s="3">
        <v>35</v>
      </c>
      <c r="BQ43" s="1" t="e">
        <f t="shared" si="81"/>
        <v>#N/A</v>
      </c>
      <c r="BR43" s="1" t="e">
        <f t="shared" si="82"/>
        <v>#N/A</v>
      </c>
      <c r="BS43" s="1" t="e">
        <f t="shared" si="83"/>
        <v>#N/A</v>
      </c>
      <c r="BU43" s="1">
        <v>35</v>
      </c>
      <c r="BV43" s="1" t="e">
        <f t="shared" si="84"/>
        <v>#N/A</v>
      </c>
      <c r="BW43" s="1" t="e">
        <f t="shared" si="85"/>
        <v>#N/A</v>
      </c>
      <c r="BY43" s="1">
        <v>35</v>
      </c>
      <c r="BZ43" s="1" t="e">
        <f t="shared" si="56"/>
        <v>#N/A</v>
      </c>
      <c r="CA43" s="1" t="e">
        <f t="shared" si="86"/>
        <v>#N/A</v>
      </c>
      <c r="CB43" s="1" t="e">
        <f t="shared" si="57"/>
        <v>#N/A</v>
      </c>
      <c r="CC43" s="1" t="e">
        <f t="shared" si="87"/>
        <v>#N/A</v>
      </c>
      <c r="CD43" s="1"/>
      <c r="CE43" s="1"/>
      <c r="CF43" s="1">
        <v>35</v>
      </c>
      <c r="CG43" s="1" t="e">
        <f t="shared" si="88"/>
        <v>#N/A</v>
      </c>
      <c r="CH43" s="1" t="e">
        <f t="shared" si="89"/>
        <v>#N/A</v>
      </c>
      <c r="CI43" s="4" t="e">
        <f t="shared" si="90"/>
        <v>#N/A</v>
      </c>
      <c r="CK43" s="3">
        <f t="shared" si="91"/>
        <v>1</v>
      </c>
      <c r="CL43" s="4">
        <f t="shared" si="92"/>
        <v>1</v>
      </c>
    </row>
    <row r="44" spans="2:90" x14ac:dyDescent="0.25">
      <c r="B44">
        <f t="shared" si="58"/>
        <v>36</v>
      </c>
      <c r="C44" s="3">
        <v>36</v>
      </c>
      <c r="D44" s="2">
        <f>IF('Front sheet'!$E17="","",'Front sheet'!$E17)</f>
        <v>43639</v>
      </c>
      <c r="E44" s="1">
        <f>IF('Front sheet'!F17="",#N/A,'Front sheet'!F17)</f>
        <v>1</v>
      </c>
      <c r="F44" s="1">
        <f t="shared" si="63"/>
        <v>1</v>
      </c>
      <c r="G44" s="181">
        <f ca="1">IF(J44="",NA(),IF('Front sheet'!$T$7&lt;&gt;0,AVERAGE(Tally_CL),IF(F44=1,AVERAGE(Tally),IF(F44=2,AVERAGE(Tally2),IF(F44=3,AVERAGE(Tally3),IF(F44=4,AVERAGE(Tally4),IF(F44=5,AVERAGE(Tally5))))))))</f>
        <v>2.8</v>
      </c>
      <c r="H44" s="181">
        <f t="shared" ca="1" si="64"/>
        <v>10.780000000000001</v>
      </c>
      <c r="I44" s="181">
        <f t="shared" ca="1" si="65"/>
        <v>-5.1800000000000006</v>
      </c>
      <c r="J44" s="4">
        <f t="shared" si="31"/>
        <v>1</v>
      </c>
      <c r="K44" s="279">
        <f t="shared" si="32"/>
        <v>0</v>
      </c>
      <c r="L44" s="15">
        <f t="shared" si="66"/>
        <v>0</v>
      </c>
      <c r="M44" s="16">
        <f ca="1">IF(L44="",NA(),IF('Front sheet'!$T$7&lt;&gt;0,AVERAGE(MR_CL),IF(F44=1,AVERAGE(MR_1),IF(F44=2,AVERAGE(MR_2),IF(F44=3,AVERAGE(MR_3),IF(F44=4,AVERAGE(MR_4),IF(F44=5,AVERAGE(MR_5))))))))</f>
        <v>3</v>
      </c>
      <c r="N44" s="16">
        <f t="shared" ca="1" si="67"/>
        <v>7.98</v>
      </c>
      <c r="O44" s="170">
        <f t="shared" ca="1" si="60"/>
        <v>9.81</v>
      </c>
      <c r="Q44" s="15">
        <f ca="1">IF(ISERROR($E44),0,IF($E44&gt;$H44,MAX($Q$8:Q43)+1,0))</f>
        <v>0</v>
      </c>
      <c r="R44" s="170">
        <f ca="1">IF(ISERROR($E44),0,IF($E44&lt;$I44,MAX($R$8:R43)+1,0))</f>
        <v>0</v>
      </c>
      <c r="T44" s="15">
        <f t="shared" ca="1" si="68"/>
        <v>0</v>
      </c>
      <c r="U44" s="170">
        <f t="shared" ca="1" si="34"/>
        <v>0</v>
      </c>
      <c r="W44" s="15">
        <f t="shared" ca="1" si="69"/>
        <v>1</v>
      </c>
      <c r="X44" s="170">
        <f t="shared" ca="1" si="35"/>
        <v>0</v>
      </c>
      <c r="Z44" s="15">
        <f t="shared" si="70"/>
        <v>0.5</v>
      </c>
      <c r="AA44" s="267">
        <f t="shared" si="36"/>
        <v>0</v>
      </c>
      <c r="AC44" s="15">
        <f t="shared" si="71"/>
        <v>0.5</v>
      </c>
      <c r="AD44" s="267">
        <f t="shared" si="37"/>
        <v>0</v>
      </c>
      <c r="AE44" s="265">
        <f t="shared" ca="1" si="38"/>
        <v>1</v>
      </c>
      <c r="AF44" s="15">
        <f t="shared" ca="1" si="39"/>
        <v>0</v>
      </c>
      <c r="AG44" s="16">
        <f t="shared" ca="1" si="40"/>
        <v>0</v>
      </c>
      <c r="AH44" s="16">
        <f t="shared" ca="1" si="41"/>
        <v>0</v>
      </c>
      <c r="AI44" s="16">
        <f t="shared" ca="1" si="42"/>
        <v>0</v>
      </c>
      <c r="AK44" s="15">
        <f ca="1">IF(ISERROR($L44),0,IF($L44&gt;$O44,MAX($AK$8:AK43)+1,0))</f>
        <v>0</v>
      </c>
      <c r="AL44" s="170" t="e">
        <f t="shared" ca="1" si="72"/>
        <v>#N/A</v>
      </c>
      <c r="AN44" s="15">
        <f t="shared" ca="1" si="43"/>
        <v>1</v>
      </c>
      <c r="AO44" s="16" t="e">
        <f t="shared" ca="1" si="9"/>
        <v>#N/A</v>
      </c>
      <c r="AP44" s="16">
        <f>IF(C44&lt;=$E$3,IF(OR('Front sheet'!$O$3="",'Front sheet'!$O$3=0),NA(),'Front sheet'!$O$3),NA())</f>
        <v>1</v>
      </c>
      <c r="AQ44" s="16" t="e">
        <f t="shared" ca="1" si="44"/>
        <v>#N/A</v>
      </c>
      <c r="AR44" s="16" t="e">
        <f t="shared" ca="1" si="45"/>
        <v>#N/A</v>
      </c>
      <c r="AS44" s="16" t="e">
        <f t="shared" ca="1" si="46"/>
        <v>#N/A</v>
      </c>
      <c r="AT44" s="16" t="e">
        <f t="shared" ca="1" si="47"/>
        <v>#N/A</v>
      </c>
      <c r="AU44" s="16" t="e">
        <f t="shared" si="61"/>
        <v>#N/A</v>
      </c>
      <c r="AV44" s="16" t="e">
        <f t="shared" ca="1" si="62"/>
        <v>#N/A</v>
      </c>
      <c r="AW44" s="199">
        <f t="shared" si="48"/>
        <v>43639</v>
      </c>
      <c r="AX44" s="203">
        <f t="shared" si="49"/>
        <v>1</v>
      </c>
      <c r="AZ44" s="221">
        <v>36</v>
      </c>
      <c r="BA44" s="166" t="str">
        <f t="shared" ca="1" si="50"/>
        <v/>
      </c>
      <c r="BB44" s="32">
        <f t="shared" si="73"/>
        <v>43639</v>
      </c>
      <c r="BC44" s="100" t="e">
        <f t="shared" ca="1" si="74"/>
        <v>#N/A</v>
      </c>
      <c r="BD44" s="100" t="e">
        <f t="shared" ca="1" si="75"/>
        <v>#N/A</v>
      </c>
      <c r="BE44" s="100" t="e">
        <f t="shared" si="76"/>
        <v>#N/A</v>
      </c>
      <c r="BF44" s="100" t="e">
        <f t="shared" si="77"/>
        <v>#N/A</v>
      </c>
      <c r="BG44" s="223" t="e">
        <f t="shared" si="78"/>
        <v>#N/A</v>
      </c>
      <c r="BH44" s="246" t="str">
        <f t="shared" ca="1" si="51"/>
        <v/>
      </c>
      <c r="BI44" s="229" t="e">
        <f t="shared" si="79"/>
        <v>#N/A</v>
      </c>
      <c r="BJ44" s="100" t="e">
        <f t="shared" si="80"/>
        <v>#N/A</v>
      </c>
      <c r="BK44" s="100" t="e">
        <f t="shared" si="54"/>
        <v>#N/A</v>
      </c>
      <c r="BL44" s="100" t="e">
        <f t="shared" si="55"/>
        <v>#N/A</v>
      </c>
      <c r="BP44" s="3">
        <v>36</v>
      </c>
      <c r="BQ44" s="1" t="e">
        <f t="shared" si="81"/>
        <v>#N/A</v>
      </c>
      <c r="BR44" s="1" t="e">
        <f t="shared" si="82"/>
        <v>#N/A</v>
      </c>
      <c r="BS44" s="1" t="e">
        <f t="shared" si="83"/>
        <v>#N/A</v>
      </c>
      <c r="BU44" s="1">
        <v>36</v>
      </c>
      <c r="BV44" s="1" t="e">
        <f t="shared" si="84"/>
        <v>#N/A</v>
      </c>
      <c r="BW44" s="1" t="e">
        <f t="shared" si="85"/>
        <v>#N/A</v>
      </c>
      <c r="BY44" s="1">
        <v>36</v>
      </c>
      <c r="BZ44" s="1" t="e">
        <f t="shared" si="56"/>
        <v>#N/A</v>
      </c>
      <c r="CA44" s="1" t="e">
        <f t="shared" si="86"/>
        <v>#N/A</v>
      </c>
      <c r="CB44" s="1" t="e">
        <f t="shared" si="57"/>
        <v>#N/A</v>
      </c>
      <c r="CC44" s="1" t="e">
        <f t="shared" si="87"/>
        <v>#N/A</v>
      </c>
      <c r="CD44" s="1"/>
      <c r="CE44" s="1"/>
      <c r="CF44" s="1">
        <v>36</v>
      </c>
      <c r="CG44" s="1" t="e">
        <f t="shared" si="88"/>
        <v>#N/A</v>
      </c>
      <c r="CH44" s="1" t="e">
        <f t="shared" si="89"/>
        <v>#N/A</v>
      </c>
      <c r="CI44" s="4" t="e">
        <f t="shared" si="90"/>
        <v>#N/A</v>
      </c>
      <c r="CK44" s="3">
        <f t="shared" si="91"/>
        <v>1</v>
      </c>
      <c r="CL44" s="4">
        <f t="shared" si="92"/>
        <v>1</v>
      </c>
    </row>
    <row r="45" spans="2:90" x14ac:dyDescent="0.25">
      <c r="B45">
        <f t="shared" si="58"/>
        <v>37</v>
      </c>
      <c r="C45" s="3">
        <v>37</v>
      </c>
      <c r="D45" s="2">
        <f>IF('Front sheet'!$E18="","",'Front sheet'!$E18)</f>
        <v>43653</v>
      </c>
      <c r="E45" s="1">
        <f>IF('Front sheet'!F18="",#N/A,'Front sheet'!F18)</f>
        <v>2</v>
      </c>
      <c r="F45" s="1">
        <f t="shared" si="63"/>
        <v>1</v>
      </c>
      <c r="G45" s="181">
        <f ca="1">IF(J45="",NA(),IF('Front sheet'!$T$7&lt;&gt;0,AVERAGE(Tally_CL),IF(F45=1,AVERAGE(Tally),IF(F45=2,AVERAGE(Tally2),IF(F45=3,AVERAGE(Tally3),IF(F45=4,AVERAGE(Tally4),IF(F45=5,AVERAGE(Tally5))))))))</f>
        <v>2.8</v>
      </c>
      <c r="H45" s="181">
        <f t="shared" ca="1" si="64"/>
        <v>10.780000000000001</v>
      </c>
      <c r="I45" s="181">
        <f t="shared" ca="1" si="65"/>
        <v>-5.1800000000000006</v>
      </c>
      <c r="J45" s="4">
        <f t="shared" si="31"/>
        <v>2</v>
      </c>
      <c r="K45" s="279">
        <f t="shared" si="32"/>
        <v>1</v>
      </c>
      <c r="L45" s="15">
        <f t="shared" si="66"/>
        <v>1</v>
      </c>
      <c r="M45" s="16">
        <f ca="1">IF(L45="",NA(),IF('Front sheet'!$T$7&lt;&gt;0,AVERAGE(MR_CL),IF(F45=1,AVERAGE(MR_1),IF(F45=2,AVERAGE(MR_2),IF(F45=3,AVERAGE(MR_3),IF(F45=4,AVERAGE(MR_4),IF(F45=5,AVERAGE(MR_5))))))))</f>
        <v>3</v>
      </c>
      <c r="N45" s="16">
        <f t="shared" ca="1" si="67"/>
        <v>7.98</v>
      </c>
      <c r="O45" s="170">
        <f t="shared" ca="1" si="60"/>
        <v>9.81</v>
      </c>
      <c r="Q45" s="15">
        <f ca="1">IF(ISERROR($E45),0,IF($E45&gt;$H45,MAX($Q$8:Q44)+1,0))</f>
        <v>0</v>
      </c>
      <c r="R45" s="170">
        <f ca="1">IF(ISERROR($E45),0,IF($E45&lt;$I45,MAX($R$8:R44)+1,0))</f>
        <v>0</v>
      </c>
      <c r="T45" s="15">
        <f t="shared" ca="1" si="68"/>
        <v>0</v>
      </c>
      <c r="U45" s="170">
        <f t="shared" ca="1" si="34"/>
        <v>0</v>
      </c>
      <c r="W45" s="15">
        <f t="shared" ca="1" si="69"/>
        <v>1</v>
      </c>
      <c r="X45" s="170">
        <f t="shared" ca="1" si="35"/>
        <v>0</v>
      </c>
      <c r="Z45" s="15">
        <f t="shared" si="70"/>
        <v>1</v>
      </c>
      <c r="AA45" s="267">
        <f t="shared" si="36"/>
        <v>0</v>
      </c>
      <c r="AC45" s="15">
        <f t="shared" si="71"/>
        <v>0</v>
      </c>
      <c r="AD45" s="267">
        <f t="shared" si="37"/>
        <v>0</v>
      </c>
      <c r="AE45" s="265">
        <f t="shared" ca="1" si="38"/>
        <v>1</v>
      </c>
      <c r="AF45" s="15">
        <f t="shared" ca="1" si="39"/>
        <v>0</v>
      </c>
      <c r="AG45" s="16">
        <f t="shared" ca="1" si="40"/>
        <v>0</v>
      </c>
      <c r="AH45" s="16">
        <f t="shared" ca="1" si="41"/>
        <v>0</v>
      </c>
      <c r="AI45" s="16">
        <f t="shared" ca="1" si="42"/>
        <v>0</v>
      </c>
      <c r="AK45" s="15">
        <f ca="1">IF(ISERROR($L45),0,IF($L45&gt;$O45,MAX($AK$8:AK44)+1,0))</f>
        <v>0</v>
      </c>
      <c r="AL45" s="170" t="e">
        <f t="shared" ca="1" si="72"/>
        <v>#N/A</v>
      </c>
      <c r="AN45" s="15">
        <f t="shared" ca="1" si="43"/>
        <v>1</v>
      </c>
      <c r="AO45" s="16" t="e">
        <f t="shared" ca="1" si="9"/>
        <v>#N/A</v>
      </c>
      <c r="AP45" s="16">
        <f>IF(C45&lt;=$E$3,IF(OR('Front sheet'!$O$3="",'Front sheet'!$O$3=0),NA(),'Front sheet'!$O$3),NA())</f>
        <v>1</v>
      </c>
      <c r="AQ45" s="16" t="e">
        <f t="shared" ca="1" si="44"/>
        <v>#N/A</v>
      </c>
      <c r="AR45" s="16" t="e">
        <f t="shared" ca="1" si="45"/>
        <v>#N/A</v>
      </c>
      <c r="AS45" s="16" t="e">
        <f t="shared" ca="1" si="46"/>
        <v>#N/A</v>
      </c>
      <c r="AT45" s="16" t="e">
        <f t="shared" ca="1" si="47"/>
        <v>#N/A</v>
      </c>
      <c r="AU45" s="16" t="e">
        <f t="shared" si="61"/>
        <v>#N/A</v>
      </c>
      <c r="AV45" s="16" t="e">
        <f t="shared" ca="1" si="62"/>
        <v>#N/A</v>
      </c>
      <c r="AW45" s="199">
        <f t="shared" si="48"/>
        <v>43653</v>
      </c>
      <c r="AX45" s="203">
        <f t="shared" si="49"/>
        <v>1</v>
      </c>
      <c r="AZ45" s="221">
        <v>37</v>
      </c>
      <c r="BA45" s="166" t="str">
        <f t="shared" ca="1" si="50"/>
        <v/>
      </c>
      <c r="BB45" s="32">
        <f t="shared" si="73"/>
        <v>43653</v>
      </c>
      <c r="BC45" s="100" t="e">
        <f t="shared" ca="1" si="74"/>
        <v>#N/A</v>
      </c>
      <c r="BD45" s="100" t="e">
        <f t="shared" ca="1" si="75"/>
        <v>#N/A</v>
      </c>
      <c r="BE45" s="100" t="e">
        <f t="shared" si="76"/>
        <v>#N/A</v>
      </c>
      <c r="BF45" s="100" t="e">
        <f t="shared" si="77"/>
        <v>#N/A</v>
      </c>
      <c r="BG45" s="223" t="e">
        <f t="shared" si="78"/>
        <v>#N/A</v>
      </c>
      <c r="BH45" s="246" t="str">
        <f t="shared" ca="1" si="51"/>
        <v/>
      </c>
      <c r="BI45" s="229" t="e">
        <f t="shared" si="79"/>
        <v>#N/A</v>
      </c>
      <c r="BJ45" s="100" t="e">
        <f t="shared" si="80"/>
        <v>#N/A</v>
      </c>
      <c r="BK45" s="100" t="e">
        <f t="shared" si="54"/>
        <v>#N/A</v>
      </c>
      <c r="BL45" s="100" t="e">
        <f t="shared" si="55"/>
        <v>#N/A</v>
      </c>
      <c r="BP45" s="3">
        <v>37</v>
      </c>
      <c r="BQ45" s="1" t="e">
        <f t="shared" si="81"/>
        <v>#N/A</v>
      </c>
      <c r="BR45" s="1" t="e">
        <f t="shared" si="82"/>
        <v>#N/A</v>
      </c>
      <c r="BS45" s="1" t="e">
        <f t="shared" si="83"/>
        <v>#N/A</v>
      </c>
      <c r="BU45" s="1">
        <v>37</v>
      </c>
      <c r="BV45" s="1" t="e">
        <f t="shared" si="84"/>
        <v>#N/A</v>
      </c>
      <c r="BW45" s="1" t="e">
        <f t="shared" si="85"/>
        <v>#N/A</v>
      </c>
      <c r="BY45" s="1">
        <v>37</v>
      </c>
      <c r="BZ45" s="1" t="e">
        <f t="shared" si="56"/>
        <v>#N/A</v>
      </c>
      <c r="CA45" s="1" t="e">
        <f t="shared" si="86"/>
        <v>#N/A</v>
      </c>
      <c r="CB45" s="1" t="e">
        <f t="shared" si="57"/>
        <v>#N/A</v>
      </c>
      <c r="CC45" s="1" t="e">
        <f t="shared" si="87"/>
        <v>#N/A</v>
      </c>
      <c r="CD45" s="1"/>
      <c r="CE45" s="1"/>
      <c r="CF45" s="1">
        <v>37</v>
      </c>
      <c r="CG45" s="1" t="e">
        <f t="shared" si="88"/>
        <v>#N/A</v>
      </c>
      <c r="CH45" s="1" t="e">
        <f t="shared" si="89"/>
        <v>#N/A</v>
      </c>
      <c r="CI45" s="4" t="e">
        <f t="shared" si="90"/>
        <v>#N/A</v>
      </c>
      <c r="CK45" s="3">
        <f t="shared" si="91"/>
        <v>2</v>
      </c>
      <c r="CL45" s="4">
        <f t="shared" si="92"/>
        <v>1</v>
      </c>
    </row>
    <row r="46" spans="2:90" x14ac:dyDescent="0.25">
      <c r="B46">
        <f t="shared" si="58"/>
        <v>38</v>
      </c>
      <c r="C46" s="3">
        <v>38</v>
      </c>
      <c r="D46" s="2">
        <f>IF('Front sheet'!$E19="","",'Front sheet'!$E19)</f>
        <v>43667</v>
      </c>
      <c r="E46" s="1">
        <f>IF('Front sheet'!F19="",#N/A,'Front sheet'!F19)</f>
        <v>1</v>
      </c>
      <c r="F46" s="1">
        <f t="shared" si="63"/>
        <v>1</v>
      </c>
      <c r="G46" s="181">
        <f ca="1">IF(J46="",NA(),IF('Front sheet'!$T$7&lt;&gt;0,AVERAGE(Tally_CL),IF(F46=1,AVERAGE(Tally),IF(F46=2,AVERAGE(Tally2),IF(F46=3,AVERAGE(Tally3),IF(F46=4,AVERAGE(Tally4),IF(F46=5,AVERAGE(Tally5))))))))</f>
        <v>2.8</v>
      </c>
      <c r="H46" s="181">
        <f t="shared" ca="1" si="64"/>
        <v>10.780000000000001</v>
      </c>
      <c r="I46" s="181">
        <f t="shared" ca="1" si="65"/>
        <v>-5.1800000000000006</v>
      </c>
      <c r="J46" s="4">
        <f t="shared" si="31"/>
        <v>1</v>
      </c>
      <c r="K46" s="279">
        <f t="shared" si="32"/>
        <v>1</v>
      </c>
      <c r="L46" s="15">
        <f t="shared" si="66"/>
        <v>1</v>
      </c>
      <c r="M46" s="16">
        <f ca="1">IF(L46="",NA(),IF('Front sheet'!$T$7&lt;&gt;0,AVERAGE(MR_CL),IF(F46=1,AVERAGE(MR_1),IF(F46=2,AVERAGE(MR_2),IF(F46=3,AVERAGE(MR_3),IF(F46=4,AVERAGE(MR_4),IF(F46=5,AVERAGE(MR_5))))))))</f>
        <v>3</v>
      </c>
      <c r="N46" s="16">
        <f t="shared" ca="1" si="67"/>
        <v>7.98</v>
      </c>
      <c r="O46" s="170">
        <f t="shared" ca="1" si="60"/>
        <v>9.81</v>
      </c>
      <c r="Q46" s="15">
        <f ca="1">IF(ISERROR($E46),0,IF($E46&gt;$H46,MAX($Q$8:Q45)+1,0))</f>
        <v>0</v>
      </c>
      <c r="R46" s="170">
        <f ca="1">IF(ISERROR($E46),0,IF($E46&lt;$I46,MAX($R$8:R45)+1,0))</f>
        <v>0</v>
      </c>
      <c r="T46" s="15">
        <f t="shared" ca="1" si="68"/>
        <v>0</v>
      </c>
      <c r="U46" s="170">
        <f t="shared" ca="1" si="34"/>
        <v>0</v>
      </c>
      <c r="W46" s="15">
        <f t="shared" ca="1" si="69"/>
        <v>1</v>
      </c>
      <c r="X46" s="170">
        <f t="shared" ca="1" si="35"/>
        <v>0</v>
      </c>
      <c r="Z46" s="15">
        <f t="shared" si="70"/>
        <v>0</v>
      </c>
      <c r="AA46" s="267">
        <f t="shared" si="36"/>
        <v>0</v>
      </c>
      <c r="AC46" s="15">
        <f t="shared" si="71"/>
        <v>1</v>
      </c>
      <c r="AD46" s="267">
        <f t="shared" si="37"/>
        <v>0</v>
      </c>
      <c r="AE46" s="265">
        <f t="shared" ca="1" si="38"/>
        <v>1</v>
      </c>
      <c r="AF46" s="15">
        <f t="shared" ca="1" si="39"/>
        <v>0</v>
      </c>
      <c r="AG46" s="16">
        <f t="shared" ca="1" si="40"/>
        <v>0</v>
      </c>
      <c r="AH46" s="16">
        <f t="shared" ca="1" si="41"/>
        <v>0</v>
      </c>
      <c r="AI46" s="16">
        <f t="shared" ca="1" si="42"/>
        <v>0</v>
      </c>
      <c r="AK46" s="15">
        <f ca="1">IF(ISERROR($L46),0,IF($L46&gt;$O46,MAX($AK$8:AK45)+1,0))</f>
        <v>0</v>
      </c>
      <c r="AL46" s="170" t="e">
        <f t="shared" ca="1" si="72"/>
        <v>#N/A</v>
      </c>
      <c r="AN46" s="15">
        <f t="shared" ca="1" si="43"/>
        <v>1</v>
      </c>
      <c r="AO46" s="16" t="e">
        <f t="shared" ca="1" si="9"/>
        <v>#N/A</v>
      </c>
      <c r="AP46" s="16">
        <f>IF(C46&lt;=$E$3,IF(OR('Front sheet'!$O$3="",'Front sheet'!$O$3=0),NA(),'Front sheet'!$O$3),NA())</f>
        <v>1</v>
      </c>
      <c r="AQ46" s="16" t="e">
        <f t="shared" ca="1" si="44"/>
        <v>#N/A</v>
      </c>
      <c r="AR46" s="16" t="e">
        <f t="shared" ca="1" si="45"/>
        <v>#N/A</v>
      </c>
      <c r="AS46" s="16" t="e">
        <f t="shared" ca="1" si="46"/>
        <v>#N/A</v>
      </c>
      <c r="AT46" s="16" t="e">
        <f t="shared" ca="1" si="47"/>
        <v>#N/A</v>
      </c>
      <c r="AU46" s="16" t="e">
        <f t="shared" si="61"/>
        <v>#N/A</v>
      </c>
      <c r="AV46" s="16" t="e">
        <f t="shared" ca="1" si="62"/>
        <v>#N/A</v>
      </c>
      <c r="AW46" s="199">
        <f t="shared" si="48"/>
        <v>43667</v>
      </c>
      <c r="AX46" s="203">
        <f t="shared" si="49"/>
        <v>1</v>
      </c>
      <c r="AZ46" s="221">
        <v>38</v>
      </c>
      <c r="BA46" s="166" t="str">
        <f t="shared" ca="1" si="50"/>
        <v/>
      </c>
      <c r="BB46" s="32">
        <f t="shared" si="73"/>
        <v>43667</v>
      </c>
      <c r="BC46" s="100" t="e">
        <f t="shared" ca="1" si="74"/>
        <v>#N/A</v>
      </c>
      <c r="BD46" s="100" t="e">
        <f t="shared" ca="1" si="75"/>
        <v>#N/A</v>
      </c>
      <c r="BE46" s="100" t="e">
        <f t="shared" si="76"/>
        <v>#N/A</v>
      </c>
      <c r="BF46" s="100" t="e">
        <f t="shared" si="77"/>
        <v>#N/A</v>
      </c>
      <c r="BG46" s="223" t="e">
        <f t="shared" si="78"/>
        <v>#N/A</v>
      </c>
      <c r="BH46" s="246" t="str">
        <f t="shared" ca="1" si="51"/>
        <v/>
      </c>
      <c r="BI46" s="229" t="e">
        <f t="shared" si="79"/>
        <v>#N/A</v>
      </c>
      <c r="BJ46" s="100" t="e">
        <f t="shared" si="80"/>
        <v>#N/A</v>
      </c>
      <c r="BK46" s="100" t="e">
        <f t="shared" si="54"/>
        <v>#N/A</v>
      </c>
      <c r="BL46" s="100" t="e">
        <f t="shared" si="55"/>
        <v>#N/A</v>
      </c>
      <c r="BP46" s="3">
        <v>38</v>
      </c>
      <c r="BQ46" s="1" t="e">
        <f t="shared" si="81"/>
        <v>#N/A</v>
      </c>
      <c r="BR46" s="1" t="e">
        <f t="shared" si="82"/>
        <v>#N/A</v>
      </c>
      <c r="BS46" s="1" t="e">
        <f t="shared" si="83"/>
        <v>#N/A</v>
      </c>
      <c r="BU46" s="1">
        <v>38</v>
      </c>
      <c r="BV46" s="1" t="e">
        <f t="shared" si="84"/>
        <v>#N/A</v>
      </c>
      <c r="BW46" s="1" t="e">
        <f t="shared" si="85"/>
        <v>#N/A</v>
      </c>
      <c r="BY46" s="1">
        <v>38</v>
      </c>
      <c r="BZ46" s="1" t="e">
        <f t="shared" si="56"/>
        <v>#N/A</v>
      </c>
      <c r="CA46" s="1" t="e">
        <f t="shared" si="86"/>
        <v>#N/A</v>
      </c>
      <c r="CB46" s="1" t="e">
        <f t="shared" si="57"/>
        <v>#N/A</v>
      </c>
      <c r="CC46" s="1" t="e">
        <f t="shared" si="87"/>
        <v>#N/A</v>
      </c>
      <c r="CD46" s="1"/>
      <c r="CE46" s="1"/>
      <c r="CF46" s="1">
        <v>38</v>
      </c>
      <c r="CG46" s="1" t="e">
        <f t="shared" si="88"/>
        <v>#N/A</v>
      </c>
      <c r="CH46" s="1" t="e">
        <f t="shared" si="89"/>
        <v>#N/A</v>
      </c>
      <c r="CI46" s="4" t="e">
        <f t="shared" si="90"/>
        <v>#N/A</v>
      </c>
      <c r="CK46" s="3">
        <f t="shared" si="91"/>
        <v>1</v>
      </c>
      <c r="CL46" s="4">
        <f t="shared" si="92"/>
        <v>1</v>
      </c>
    </row>
    <row r="47" spans="2:90" x14ac:dyDescent="0.25">
      <c r="B47">
        <f t="shared" si="58"/>
        <v>39</v>
      </c>
      <c r="C47" s="3">
        <v>39</v>
      </c>
      <c r="D47" s="2">
        <f>IF('Front sheet'!$E20="","",'Front sheet'!$E20)</f>
        <v>43681</v>
      </c>
      <c r="E47" s="1">
        <f>IF('Front sheet'!F20="",#N/A,'Front sheet'!F20)</f>
        <v>1</v>
      </c>
      <c r="F47" s="1">
        <f t="shared" si="63"/>
        <v>1</v>
      </c>
      <c r="G47" s="181">
        <f ca="1">IF(J47="",NA(),IF('Front sheet'!$T$7&lt;&gt;0,AVERAGE(Tally_CL),IF(F47=1,AVERAGE(Tally),IF(F47=2,AVERAGE(Tally2),IF(F47=3,AVERAGE(Tally3),IF(F47=4,AVERAGE(Tally4),IF(F47=5,AVERAGE(Tally5))))))))</f>
        <v>2.8</v>
      </c>
      <c r="H47" s="181">
        <f t="shared" ca="1" si="64"/>
        <v>10.780000000000001</v>
      </c>
      <c r="I47" s="181">
        <f t="shared" ca="1" si="65"/>
        <v>-5.1800000000000006</v>
      </c>
      <c r="J47" s="4">
        <f t="shared" si="31"/>
        <v>1</v>
      </c>
      <c r="K47" s="279">
        <f t="shared" si="32"/>
        <v>0</v>
      </c>
      <c r="L47" s="15">
        <f t="shared" si="66"/>
        <v>0</v>
      </c>
      <c r="M47" s="16">
        <f ca="1">IF(L47="",NA(),IF('Front sheet'!$T$7&lt;&gt;0,AVERAGE(MR_CL),IF(F47=1,AVERAGE(MR_1),IF(F47=2,AVERAGE(MR_2),IF(F47=3,AVERAGE(MR_3),IF(F47=4,AVERAGE(MR_4),IF(F47=5,AVERAGE(MR_5))))))))</f>
        <v>3</v>
      </c>
      <c r="N47" s="16">
        <f t="shared" ca="1" si="67"/>
        <v>7.98</v>
      </c>
      <c r="O47" s="170">
        <f t="shared" ca="1" si="60"/>
        <v>9.81</v>
      </c>
      <c r="Q47" s="15">
        <f ca="1">IF(ISERROR($E47),0,IF($E47&gt;$H47,MAX($Q$8:Q46)+1,0))</f>
        <v>0</v>
      </c>
      <c r="R47" s="170">
        <f ca="1">IF(ISERROR($E47),0,IF($E47&lt;$I47,MAX($R$8:R46)+1,0))</f>
        <v>0</v>
      </c>
      <c r="T47" s="15">
        <f t="shared" ca="1" si="68"/>
        <v>0</v>
      </c>
      <c r="U47" s="170">
        <f t="shared" ca="1" si="34"/>
        <v>0</v>
      </c>
      <c r="W47" s="15">
        <f t="shared" ca="1" si="69"/>
        <v>1</v>
      </c>
      <c r="X47" s="170">
        <f t="shared" ca="1" si="35"/>
        <v>0</v>
      </c>
      <c r="Z47" s="15">
        <f t="shared" si="70"/>
        <v>0.5</v>
      </c>
      <c r="AA47" s="267">
        <f t="shared" si="36"/>
        <v>0</v>
      </c>
      <c r="AC47" s="15">
        <f t="shared" si="71"/>
        <v>0.5</v>
      </c>
      <c r="AD47" s="267">
        <f t="shared" si="37"/>
        <v>0</v>
      </c>
      <c r="AE47" s="265">
        <f t="shared" ca="1" si="38"/>
        <v>1</v>
      </c>
      <c r="AF47" s="15">
        <f t="shared" ca="1" si="39"/>
        <v>0</v>
      </c>
      <c r="AG47" s="16">
        <f t="shared" ca="1" si="40"/>
        <v>0</v>
      </c>
      <c r="AH47" s="16">
        <f t="shared" ca="1" si="41"/>
        <v>0</v>
      </c>
      <c r="AI47" s="16">
        <f t="shared" ca="1" si="42"/>
        <v>0</v>
      </c>
      <c r="AK47" s="15">
        <f ca="1">IF(ISERROR($L47),0,IF($L47&gt;$O47,MAX($AK$8:AK46)+1,0))</f>
        <v>0</v>
      </c>
      <c r="AL47" s="170" t="e">
        <f t="shared" ca="1" si="72"/>
        <v>#N/A</v>
      </c>
      <c r="AN47" s="15">
        <f t="shared" ca="1" si="43"/>
        <v>1</v>
      </c>
      <c r="AO47" s="16" t="e">
        <f t="shared" ca="1" si="9"/>
        <v>#N/A</v>
      </c>
      <c r="AP47" s="16">
        <f>IF(C47&lt;=$E$3,IF(OR('Front sheet'!$O$3="",'Front sheet'!$O$3=0),NA(),'Front sheet'!$O$3),NA())</f>
        <v>1</v>
      </c>
      <c r="AQ47" s="16" t="e">
        <f t="shared" ca="1" si="44"/>
        <v>#N/A</v>
      </c>
      <c r="AR47" s="16" t="e">
        <f t="shared" ca="1" si="45"/>
        <v>#N/A</v>
      </c>
      <c r="AS47" s="16" t="e">
        <f t="shared" ca="1" si="46"/>
        <v>#N/A</v>
      </c>
      <c r="AT47" s="16" t="e">
        <f t="shared" ca="1" si="47"/>
        <v>#N/A</v>
      </c>
      <c r="AU47" s="16" t="e">
        <f t="shared" si="61"/>
        <v>#N/A</v>
      </c>
      <c r="AV47" s="16" t="e">
        <f t="shared" ca="1" si="62"/>
        <v>#N/A</v>
      </c>
      <c r="AW47" s="199">
        <f t="shared" si="48"/>
        <v>43681</v>
      </c>
      <c r="AX47" s="203">
        <f t="shared" si="49"/>
        <v>1</v>
      </c>
      <c r="AZ47" s="221">
        <v>39</v>
      </c>
      <c r="BA47" s="166" t="str">
        <f t="shared" ca="1" si="50"/>
        <v/>
      </c>
      <c r="BB47" s="32">
        <f t="shared" si="73"/>
        <v>43681</v>
      </c>
      <c r="BC47" s="100" t="e">
        <f t="shared" ca="1" si="74"/>
        <v>#N/A</v>
      </c>
      <c r="BD47" s="100" t="e">
        <f t="shared" ca="1" si="75"/>
        <v>#N/A</v>
      </c>
      <c r="BE47" s="100" t="e">
        <f t="shared" si="76"/>
        <v>#N/A</v>
      </c>
      <c r="BF47" s="100" t="e">
        <f t="shared" si="77"/>
        <v>#N/A</v>
      </c>
      <c r="BG47" s="223" t="e">
        <f t="shared" si="78"/>
        <v>#N/A</v>
      </c>
      <c r="BH47" s="246" t="str">
        <f t="shared" ca="1" si="51"/>
        <v/>
      </c>
      <c r="BI47" s="229" t="e">
        <f t="shared" si="79"/>
        <v>#N/A</v>
      </c>
      <c r="BJ47" s="100" t="e">
        <f t="shared" si="80"/>
        <v>#N/A</v>
      </c>
      <c r="BK47" s="100" t="e">
        <f t="shared" si="54"/>
        <v>#N/A</v>
      </c>
      <c r="BL47" s="100" t="e">
        <f t="shared" si="55"/>
        <v>#N/A</v>
      </c>
      <c r="BP47" s="3">
        <v>39</v>
      </c>
      <c r="BQ47" s="1" t="e">
        <f t="shared" si="81"/>
        <v>#N/A</v>
      </c>
      <c r="BR47" s="1" t="e">
        <f t="shared" si="82"/>
        <v>#N/A</v>
      </c>
      <c r="BS47" s="1" t="e">
        <f t="shared" si="83"/>
        <v>#N/A</v>
      </c>
      <c r="BU47" s="1">
        <v>39</v>
      </c>
      <c r="BV47" s="1" t="e">
        <f t="shared" si="84"/>
        <v>#N/A</v>
      </c>
      <c r="BW47" s="1" t="e">
        <f t="shared" si="85"/>
        <v>#N/A</v>
      </c>
      <c r="BY47" s="1">
        <v>39</v>
      </c>
      <c r="BZ47" s="1" t="e">
        <f t="shared" si="56"/>
        <v>#N/A</v>
      </c>
      <c r="CA47" s="1" t="e">
        <f t="shared" si="86"/>
        <v>#N/A</v>
      </c>
      <c r="CB47" s="1" t="e">
        <f t="shared" si="57"/>
        <v>#N/A</v>
      </c>
      <c r="CC47" s="1" t="e">
        <f t="shared" si="87"/>
        <v>#N/A</v>
      </c>
      <c r="CD47" s="1"/>
      <c r="CE47" s="1"/>
      <c r="CF47" s="1">
        <v>39</v>
      </c>
      <c r="CG47" s="1" t="e">
        <f t="shared" si="88"/>
        <v>#N/A</v>
      </c>
      <c r="CH47" s="1" t="e">
        <f t="shared" si="89"/>
        <v>#N/A</v>
      </c>
      <c r="CI47" s="4" t="e">
        <f t="shared" si="90"/>
        <v>#N/A</v>
      </c>
      <c r="CK47" s="3">
        <f t="shared" si="91"/>
        <v>1</v>
      </c>
      <c r="CL47" s="4">
        <f t="shared" si="92"/>
        <v>1</v>
      </c>
    </row>
    <row r="48" spans="2:90" x14ac:dyDescent="0.25">
      <c r="B48">
        <f t="shared" si="58"/>
        <v>40</v>
      </c>
      <c r="C48" s="3">
        <v>40</v>
      </c>
      <c r="D48" s="2">
        <f>IF('Front sheet'!$E21="","",'Front sheet'!$E21)</f>
        <v>43695</v>
      </c>
      <c r="E48" s="1">
        <f>IF('Front sheet'!F21="",#N/A,'Front sheet'!F21)</f>
        <v>7</v>
      </c>
      <c r="F48" s="1">
        <f t="shared" si="63"/>
        <v>1</v>
      </c>
      <c r="G48" s="181">
        <f ca="1">IF(J48="",NA(),IF('Front sheet'!$T$7&lt;&gt;0,AVERAGE(Tally_CL),IF(F48=1,AVERAGE(Tally),IF(F48=2,AVERAGE(Tally2),IF(F48=3,AVERAGE(Tally3),IF(F48=4,AVERAGE(Tally4),IF(F48=5,AVERAGE(Tally5))))))))</f>
        <v>2.8</v>
      </c>
      <c r="H48" s="181">
        <f t="shared" ca="1" si="64"/>
        <v>10.780000000000001</v>
      </c>
      <c r="I48" s="181">
        <f t="shared" ca="1" si="65"/>
        <v>-5.1800000000000006</v>
      </c>
      <c r="J48" s="4">
        <f t="shared" si="31"/>
        <v>7</v>
      </c>
      <c r="K48" s="279">
        <f t="shared" si="32"/>
        <v>6</v>
      </c>
      <c r="L48" s="15">
        <f t="shared" si="66"/>
        <v>6</v>
      </c>
      <c r="M48" s="16">
        <f ca="1">IF(L48="",NA(),IF('Front sheet'!$T$7&lt;&gt;0,AVERAGE(MR_CL),IF(F48=1,AVERAGE(MR_1),IF(F48=2,AVERAGE(MR_2),IF(F48=3,AVERAGE(MR_3),IF(F48=4,AVERAGE(MR_4),IF(F48=5,AVERAGE(MR_5))))))))</f>
        <v>3</v>
      </c>
      <c r="N48" s="16">
        <f t="shared" ca="1" si="67"/>
        <v>7.98</v>
      </c>
      <c r="O48" s="170">
        <f t="shared" ca="1" si="60"/>
        <v>9.81</v>
      </c>
      <c r="Q48" s="15">
        <f ca="1">IF(ISERROR($E48),0,IF($E48&gt;$H48,MAX($Q$8:Q47)+1,0))</f>
        <v>0</v>
      </c>
      <c r="R48" s="170">
        <f ca="1">IF(ISERROR($E48),0,IF($E48&lt;$I48,MAX($R$8:R47)+1,0))</f>
        <v>0</v>
      </c>
      <c r="T48" s="15">
        <f t="shared" ca="1" si="68"/>
        <v>1</v>
      </c>
      <c r="U48" s="170">
        <f t="shared" ca="1" si="34"/>
        <v>0</v>
      </c>
      <c r="W48" s="15">
        <f t="shared" ca="1" si="69"/>
        <v>0</v>
      </c>
      <c r="X48" s="170">
        <f t="shared" ca="1" si="35"/>
        <v>0</v>
      </c>
      <c r="Z48" s="15">
        <f t="shared" si="70"/>
        <v>1</v>
      </c>
      <c r="AA48" s="267">
        <f t="shared" si="36"/>
        <v>0</v>
      </c>
      <c r="AC48" s="15">
        <f t="shared" si="71"/>
        <v>0</v>
      </c>
      <c r="AD48" s="267">
        <f t="shared" si="37"/>
        <v>0</v>
      </c>
      <c r="AE48" s="265">
        <f t="shared" ca="1" si="38"/>
        <v>2</v>
      </c>
      <c r="AF48" s="15">
        <f t="shared" ca="1" si="39"/>
        <v>0</v>
      </c>
      <c r="AG48" s="16">
        <f t="shared" ca="1" si="40"/>
        <v>0</v>
      </c>
      <c r="AH48" s="16">
        <f t="shared" ca="1" si="41"/>
        <v>0</v>
      </c>
      <c r="AI48" s="16">
        <f t="shared" ca="1" si="42"/>
        <v>0</v>
      </c>
      <c r="AK48" s="15">
        <f ca="1">IF(ISERROR($L48),0,IF($L48&gt;$O48,MAX($AK$8:AK47)+1,0))</f>
        <v>0</v>
      </c>
      <c r="AL48" s="170" t="e">
        <f t="shared" ca="1" si="72"/>
        <v>#N/A</v>
      </c>
      <c r="AN48" s="15">
        <f t="shared" ca="1" si="43"/>
        <v>0</v>
      </c>
      <c r="AO48" s="16" t="e">
        <f t="shared" ca="1" si="9"/>
        <v>#N/A</v>
      </c>
      <c r="AP48" s="16">
        <f>IF(C48&lt;=$E$3,IF(OR('Front sheet'!$O$3="",'Front sheet'!$O$3=0),NA(),'Front sheet'!$O$3),NA())</f>
        <v>1</v>
      </c>
      <c r="AQ48" s="16" t="e">
        <f t="shared" ca="1" si="44"/>
        <v>#N/A</v>
      </c>
      <c r="AR48" s="16" t="e">
        <f t="shared" ca="1" si="45"/>
        <v>#N/A</v>
      </c>
      <c r="AS48" s="16" t="e">
        <f t="shared" ca="1" si="46"/>
        <v>#N/A</v>
      </c>
      <c r="AT48" s="16" t="e">
        <f t="shared" ca="1" si="47"/>
        <v>#N/A</v>
      </c>
      <c r="AU48" s="16" t="e">
        <f t="shared" si="61"/>
        <v>#N/A</v>
      </c>
      <c r="AV48" s="16" t="e">
        <f t="shared" ca="1" si="62"/>
        <v>#N/A</v>
      </c>
      <c r="AW48" s="199">
        <f t="shared" si="48"/>
        <v>43695</v>
      </c>
      <c r="AX48" s="203">
        <f t="shared" si="49"/>
        <v>1</v>
      </c>
      <c r="AZ48" s="221">
        <v>40</v>
      </c>
      <c r="BA48" s="166" t="str">
        <f t="shared" ca="1" si="50"/>
        <v/>
      </c>
      <c r="BB48" s="32">
        <f t="shared" si="73"/>
        <v>43695</v>
      </c>
      <c r="BC48" s="100" t="e">
        <f t="shared" ca="1" si="74"/>
        <v>#N/A</v>
      </c>
      <c r="BD48" s="100" t="e">
        <f t="shared" ca="1" si="75"/>
        <v>#N/A</v>
      </c>
      <c r="BE48" s="100" t="e">
        <f t="shared" si="76"/>
        <v>#N/A</v>
      </c>
      <c r="BF48" s="100" t="e">
        <f t="shared" si="77"/>
        <v>#N/A</v>
      </c>
      <c r="BG48" s="223" t="e">
        <f t="shared" si="78"/>
        <v>#N/A</v>
      </c>
      <c r="BH48" s="246" t="str">
        <f t="shared" ca="1" si="51"/>
        <v/>
      </c>
      <c r="BI48" s="229" t="e">
        <f t="shared" si="79"/>
        <v>#N/A</v>
      </c>
      <c r="BJ48" s="100" t="e">
        <f t="shared" si="80"/>
        <v>#N/A</v>
      </c>
      <c r="BK48" s="100" t="e">
        <f t="shared" si="54"/>
        <v>#N/A</v>
      </c>
      <c r="BL48" s="100" t="e">
        <f t="shared" si="55"/>
        <v>#N/A</v>
      </c>
      <c r="BP48" s="3">
        <v>40</v>
      </c>
      <c r="BQ48" s="1" t="e">
        <f t="shared" si="81"/>
        <v>#N/A</v>
      </c>
      <c r="BR48" s="1" t="e">
        <f t="shared" si="82"/>
        <v>#N/A</v>
      </c>
      <c r="BS48" s="1" t="e">
        <f t="shared" si="83"/>
        <v>#N/A</v>
      </c>
      <c r="BU48" s="1">
        <v>40</v>
      </c>
      <c r="BV48" s="1" t="e">
        <f t="shared" si="84"/>
        <v>#N/A</v>
      </c>
      <c r="BW48" s="1" t="e">
        <f t="shared" si="85"/>
        <v>#N/A</v>
      </c>
      <c r="BY48" s="1">
        <v>40</v>
      </c>
      <c r="BZ48" s="1" t="e">
        <f t="shared" si="56"/>
        <v>#N/A</v>
      </c>
      <c r="CA48" s="1" t="e">
        <f t="shared" si="86"/>
        <v>#N/A</v>
      </c>
      <c r="CB48" s="1" t="e">
        <f t="shared" si="57"/>
        <v>#N/A</v>
      </c>
      <c r="CC48" s="1" t="e">
        <f t="shared" si="87"/>
        <v>#N/A</v>
      </c>
      <c r="CD48" s="1"/>
      <c r="CE48" s="1"/>
      <c r="CF48" s="1">
        <v>40</v>
      </c>
      <c r="CG48" s="1" t="e">
        <f t="shared" si="88"/>
        <v>#N/A</v>
      </c>
      <c r="CH48" s="1" t="e">
        <f t="shared" si="89"/>
        <v>#N/A</v>
      </c>
      <c r="CI48" s="4" t="e">
        <f t="shared" si="90"/>
        <v>#N/A</v>
      </c>
      <c r="CK48" s="3">
        <f t="shared" si="91"/>
        <v>7</v>
      </c>
      <c r="CL48" s="4">
        <f t="shared" si="92"/>
        <v>1</v>
      </c>
    </row>
    <row r="49" spans="2:90" x14ac:dyDescent="0.25">
      <c r="B49">
        <f t="shared" si="58"/>
        <v>41</v>
      </c>
      <c r="C49" s="3">
        <v>41</v>
      </c>
      <c r="D49" s="2">
        <f>IF('Front sheet'!$E22="","",'Front sheet'!$E22)</f>
        <v>43709</v>
      </c>
      <c r="E49" s="1">
        <f>IF('Front sheet'!F22="",#N/A,'Front sheet'!F22)</f>
        <v>15</v>
      </c>
      <c r="F49" s="1">
        <f t="shared" si="63"/>
        <v>1</v>
      </c>
      <c r="G49" s="181">
        <f ca="1">IF(J49="",NA(),IF('Front sheet'!$T$7&lt;&gt;0,AVERAGE(Tally_CL),IF(F49=1,AVERAGE(Tally),IF(F49=2,AVERAGE(Tally2),IF(F49=3,AVERAGE(Tally3),IF(F49=4,AVERAGE(Tally4),IF(F49=5,AVERAGE(Tally5))))))))</f>
        <v>2.8</v>
      </c>
      <c r="H49" s="181">
        <f t="shared" ca="1" si="64"/>
        <v>10.780000000000001</v>
      </c>
      <c r="I49" s="181">
        <f t="shared" ca="1" si="65"/>
        <v>-5.1800000000000006</v>
      </c>
      <c r="J49" s="4">
        <f t="shared" si="31"/>
        <v>15</v>
      </c>
      <c r="K49" s="279">
        <f t="shared" si="32"/>
        <v>8</v>
      </c>
      <c r="L49" s="15">
        <f t="shared" si="66"/>
        <v>8</v>
      </c>
      <c r="M49" s="16">
        <f ca="1">IF(L49="",NA(),IF('Front sheet'!$T$7&lt;&gt;0,AVERAGE(MR_CL),IF(F49=1,AVERAGE(MR_1),IF(F49=2,AVERAGE(MR_2),IF(F49=3,AVERAGE(MR_3),IF(F49=4,AVERAGE(MR_4),IF(F49=5,AVERAGE(MR_5))))))))</f>
        <v>3</v>
      </c>
      <c r="N49" s="16">
        <f t="shared" ca="1" si="67"/>
        <v>7.98</v>
      </c>
      <c r="O49" s="170">
        <f t="shared" ca="1" si="60"/>
        <v>9.81</v>
      </c>
      <c r="Q49" s="15">
        <f ca="1">IF(ISERROR($E49),0,IF($E49&gt;$H49,MAX($Q$8:Q48)+1,0))</f>
        <v>2</v>
      </c>
      <c r="R49" s="170">
        <f ca="1">IF(ISERROR($E49),0,IF($E49&lt;$I49,MAX($R$8:R48)+1,0))</f>
        <v>0</v>
      </c>
      <c r="T49" s="15">
        <f t="shared" ca="1" si="68"/>
        <v>1</v>
      </c>
      <c r="U49" s="170">
        <f t="shared" ca="1" si="34"/>
        <v>0</v>
      </c>
      <c r="W49" s="15">
        <f t="shared" ca="1" si="69"/>
        <v>0</v>
      </c>
      <c r="X49" s="170">
        <f t="shared" ca="1" si="35"/>
        <v>0</v>
      </c>
      <c r="Z49" s="15">
        <f t="shared" si="70"/>
        <v>1</v>
      </c>
      <c r="AA49" s="267">
        <f t="shared" si="36"/>
        <v>0</v>
      </c>
      <c r="AC49" s="15">
        <f t="shared" si="71"/>
        <v>0</v>
      </c>
      <c r="AD49" s="267">
        <f t="shared" si="37"/>
        <v>0</v>
      </c>
      <c r="AE49" s="265">
        <f t="shared" ca="1" si="38"/>
        <v>2</v>
      </c>
      <c r="AF49" s="15">
        <f t="shared" ca="1" si="39"/>
        <v>0</v>
      </c>
      <c r="AG49" s="16">
        <f t="shared" ca="1" si="40"/>
        <v>0</v>
      </c>
      <c r="AH49" s="16">
        <f t="shared" ca="1" si="41"/>
        <v>0</v>
      </c>
      <c r="AI49" s="16">
        <f t="shared" ca="1" si="42"/>
        <v>0</v>
      </c>
      <c r="AK49" s="15">
        <f ca="1">IF(ISERROR($L49),0,IF($L49&gt;$O49,MAX($AK$8:AK48)+1,0))</f>
        <v>0</v>
      </c>
      <c r="AL49" s="170" t="e">
        <f t="shared" ca="1" si="72"/>
        <v>#N/A</v>
      </c>
      <c r="AN49" s="15">
        <f t="shared" ca="1" si="43"/>
        <v>0</v>
      </c>
      <c r="AO49" s="16" t="e">
        <f t="shared" ca="1" si="9"/>
        <v>#N/A</v>
      </c>
      <c r="AP49" s="16">
        <f>IF(C49&lt;=$E$3,IF(OR('Front sheet'!$O$3="",'Front sheet'!$O$3=0),NA(),'Front sheet'!$O$3),NA())</f>
        <v>1</v>
      </c>
      <c r="AQ49" s="16">
        <f t="shared" ca="1" si="44"/>
        <v>15</v>
      </c>
      <c r="AR49" s="16" t="e">
        <f t="shared" ca="1" si="45"/>
        <v>#N/A</v>
      </c>
      <c r="AS49" s="16">
        <f t="shared" ca="1" si="46"/>
        <v>15</v>
      </c>
      <c r="AT49" s="16" t="e">
        <f t="shared" ca="1" si="47"/>
        <v>#N/A</v>
      </c>
      <c r="AU49" s="16" t="e">
        <f t="shared" si="61"/>
        <v>#N/A</v>
      </c>
      <c r="AV49" s="16">
        <f t="shared" ca="1" si="62"/>
        <v>15</v>
      </c>
      <c r="AW49" s="199">
        <f t="shared" si="48"/>
        <v>43709</v>
      </c>
      <c r="AX49" s="203">
        <f t="shared" si="49"/>
        <v>1</v>
      </c>
      <c r="AZ49" s="221">
        <v>41</v>
      </c>
      <c r="BA49" s="166">
        <f t="shared" ca="1" si="50"/>
        <v>2</v>
      </c>
      <c r="BB49" s="32">
        <f t="shared" si="73"/>
        <v>43709</v>
      </c>
      <c r="BC49" s="100" t="e">
        <f t="shared" ca="1" si="74"/>
        <v>#N/A</v>
      </c>
      <c r="BD49" s="100">
        <f t="shared" ca="1" si="75"/>
        <v>10.602499999999999</v>
      </c>
      <c r="BE49" s="100" t="e">
        <f t="shared" si="76"/>
        <v>#N/A</v>
      </c>
      <c r="BF49" s="100" t="e">
        <f t="shared" si="77"/>
        <v>#N/A</v>
      </c>
      <c r="BG49" s="223" t="e">
        <f t="shared" si="78"/>
        <v>#N/A</v>
      </c>
      <c r="BH49" s="246" t="str">
        <f t="shared" ca="1" si="51"/>
        <v/>
      </c>
      <c r="BI49" s="229" t="e">
        <f t="shared" si="79"/>
        <v>#N/A</v>
      </c>
      <c r="BJ49" s="100" t="e">
        <f t="shared" si="80"/>
        <v>#N/A</v>
      </c>
      <c r="BK49" s="100" t="e">
        <f t="shared" si="54"/>
        <v>#N/A</v>
      </c>
      <c r="BL49" s="100" t="e">
        <f t="shared" si="55"/>
        <v>#N/A</v>
      </c>
      <c r="BP49" s="3">
        <v>41</v>
      </c>
      <c r="BQ49" s="1" t="e">
        <f t="shared" si="81"/>
        <v>#N/A</v>
      </c>
      <c r="BR49" s="1" t="e">
        <f t="shared" si="82"/>
        <v>#N/A</v>
      </c>
      <c r="BS49" s="1" t="e">
        <f t="shared" si="83"/>
        <v>#N/A</v>
      </c>
      <c r="BU49" s="1">
        <v>41</v>
      </c>
      <c r="BV49" s="1" t="e">
        <f t="shared" si="84"/>
        <v>#N/A</v>
      </c>
      <c r="BW49" s="1" t="e">
        <f t="shared" si="85"/>
        <v>#N/A</v>
      </c>
      <c r="BY49" s="1">
        <v>41</v>
      </c>
      <c r="BZ49" s="1" t="e">
        <f t="shared" si="56"/>
        <v>#N/A</v>
      </c>
      <c r="CA49" s="1" t="e">
        <f t="shared" si="86"/>
        <v>#N/A</v>
      </c>
      <c r="CB49" s="1" t="e">
        <f t="shared" si="57"/>
        <v>#N/A</v>
      </c>
      <c r="CC49" s="1" t="e">
        <f t="shared" si="87"/>
        <v>#N/A</v>
      </c>
      <c r="CD49" s="1"/>
      <c r="CE49" s="1"/>
      <c r="CF49" s="1">
        <v>41</v>
      </c>
      <c r="CG49" s="1" t="e">
        <f t="shared" si="88"/>
        <v>#N/A</v>
      </c>
      <c r="CH49" s="1" t="e">
        <f t="shared" si="89"/>
        <v>#N/A</v>
      </c>
      <c r="CI49" s="4" t="e">
        <f t="shared" si="90"/>
        <v>#N/A</v>
      </c>
      <c r="CK49" s="3">
        <f t="shared" si="91"/>
        <v>15</v>
      </c>
      <c r="CL49" s="4">
        <f t="shared" si="92"/>
        <v>1</v>
      </c>
    </row>
    <row r="50" spans="2:90" x14ac:dyDescent="0.25">
      <c r="B50">
        <f t="shared" si="58"/>
        <v>42</v>
      </c>
      <c r="C50" s="3">
        <v>42</v>
      </c>
      <c r="D50" s="2">
        <f>IF('Front sheet'!$E23="","",'Front sheet'!$E23)</f>
        <v>43723</v>
      </c>
      <c r="E50" s="1">
        <f>IF('Front sheet'!F23="",#N/A,'Front sheet'!F23)</f>
        <v>2</v>
      </c>
      <c r="F50" s="1">
        <f t="shared" si="63"/>
        <v>1</v>
      </c>
      <c r="G50" s="181">
        <f ca="1">IF(J50="",NA(),IF('Front sheet'!$T$7&lt;&gt;0,AVERAGE(Tally_CL),IF(F50=1,AVERAGE(Tally),IF(F50=2,AVERAGE(Tally2),IF(F50=3,AVERAGE(Tally3),IF(F50=4,AVERAGE(Tally4),IF(F50=5,AVERAGE(Tally5))))))))</f>
        <v>2.8</v>
      </c>
      <c r="H50" s="181">
        <f t="shared" ca="1" si="64"/>
        <v>10.780000000000001</v>
      </c>
      <c r="I50" s="181">
        <f t="shared" ca="1" si="65"/>
        <v>-5.1800000000000006</v>
      </c>
      <c r="J50" s="4">
        <f t="shared" si="31"/>
        <v>2</v>
      </c>
      <c r="K50" s="279">
        <f t="shared" si="32"/>
        <v>13</v>
      </c>
      <c r="L50" s="15">
        <f t="shared" si="66"/>
        <v>13</v>
      </c>
      <c r="M50" s="16">
        <f ca="1">IF(L50="",NA(),IF('Front sheet'!$T$7&lt;&gt;0,AVERAGE(MR_CL),IF(F50=1,AVERAGE(MR_1),IF(F50=2,AVERAGE(MR_2),IF(F50=3,AVERAGE(MR_3),IF(F50=4,AVERAGE(MR_4),IF(F50=5,AVERAGE(MR_5))))))))</f>
        <v>3</v>
      </c>
      <c r="N50" s="16">
        <f t="shared" ca="1" si="67"/>
        <v>7.98</v>
      </c>
      <c r="O50" s="170">
        <f t="shared" ca="1" si="60"/>
        <v>9.81</v>
      </c>
      <c r="Q50" s="15">
        <f ca="1">IF(ISERROR($E50),0,IF($E50&gt;$H50,MAX($Q$8:Q49)+1,0))</f>
        <v>0</v>
      </c>
      <c r="R50" s="170">
        <f ca="1">IF(ISERROR($E50),0,IF($E50&lt;$I50,MAX($R$8:R49)+1,0))</f>
        <v>0</v>
      </c>
      <c r="T50" s="15">
        <f t="shared" ca="1" si="68"/>
        <v>0</v>
      </c>
      <c r="U50" s="170">
        <f t="shared" ca="1" si="34"/>
        <v>0</v>
      </c>
      <c r="W50" s="15">
        <f t="shared" ca="1" si="69"/>
        <v>1</v>
      </c>
      <c r="X50" s="170">
        <f t="shared" ca="1" si="35"/>
        <v>0</v>
      </c>
      <c r="Z50" s="15">
        <f t="shared" si="70"/>
        <v>0</v>
      </c>
      <c r="AA50" s="267">
        <f t="shared" si="36"/>
        <v>0</v>
      </c>
      <c r="AC50" s="15">
        <f t="shared" si="71"/>
        <v>1</v>
      </c>
      <c r="AD50" s="267">
        <f t="shared" si="37"/>
        <v>0</v>
      </c>
      <c r="AE50" s="265">
        <f t="shared" ca="1" si="38"/>
        <v>1</v>
      </c>
      <c r="AF50" s="15">
        <f t="shared" ca="1" si="39"/>
        <v>0</v>
      </c>
      <c r="AG50" s="16">
        <f t="shared" ca="1" si="40"/>
        <v>0</v>
      </c>
      <c r="AH50" s="16">
        <f t="shared" ca="1" si="41"/>
        <v>0</v>
      </c>
      <c r="AI50" s="16">
        <f t="shared" ca="1" si="42"/>
        <v>0</v>
      </c>
      <c r="AK50" s="15">
        <f ca="1">IF(ISERROR($L50),0,IF($L50&gt;$O50,MAX($AK$8:AK49)+1,0))</f>
        <v>3</v>
      </c>
      <c r="AL50" s="170">
        <f t="shared" ca="1" si="72"/>
        <v>13</v>
      </c>
      <c r="AN50" s="15">
        <f t="shared" ca="1" si="43"/>
        <v>1</v>
      </c>
      <c r="AO50" s="16" t="e">
        <f t="shared" ca="1" si="9"/>
        <v>#N/A</v>
      </c>
      <c r="AP50" s="16">
        <f>IF(C50&lt;=$E$3,IF(OR('Front sheet'!$O$3="",'Front sheet'!$O$3=0),NA(),'Front sheet'!$O$3),NA())</f>
        <v>1</v>
      </c>
      <c r="AQ50" s="16" t="e">
        <f t="shared" ca="1" si="44"/>
        <v>#N/A</v>
      </c>
      <c r="AR50" s="16" t="e">
        <f t="shared" ca="1" si="45"/>
        <v>#N/A</v>
      </c>
      <c r="AS50" s="16" t="e">
        <f t="shared" ca="1" si="46"/>
        <v>#N/A</v>
      </c>
      <c r="AT50" s="16" t="e">
        <f t="shared" ca="1" si="47"/>
        <v>#N/A</v>
      </c>
      <c r="AU50" s="16" t="e">
        <f t="shared" si="61"/>
        <v>#N/A</v>
      </c>
      <c r="AV50" s="16" t="e">
        <f t="shared" ca="1" si="62"/>
        <v>#N/A</v>
      </c>
      <c r="AW50" s="199">
        <f t="shared" si="48"/>
        <v>43723</v>
      </c>
      <c r="AX50" s="203">
        <f t="shared" si="49"/>
        <v>1</v>
      </c>
      <c r="AZ50" s="221">
        <v>42</v>
      </c>
      <c r="BA50" s="166" t="str">
        <f t="shared" ca="1" si="50"/>
        <v/>
      </c>
      <c r="BB50" s="32">
        <f t="shared" si="73"/>
        <v>43723</v>
      </c>
      <c r="BC50" s="100" t="e">
        <f t="shared" ca="1" si="74"/>
        <v>#N/A</v>
      </c>
      <c r="BD50" s="100" t="e">
        <f t="shared" ca="1" si="75"/>
        <v>#N/A</v>
      </c>
      <c r="BE50" s="100" t="e">
        <f t="shared" si="76"/>
        <v>#N/A</v>
      </c>
      <c r="BF50" s="100" t="e">
        <f t="shared" si="77"/>
        <v>#N/A</v>
      </c>
      <c r="BG50" s="223" t="e">
        <f t="shared" si="78"/>
        <v>#N/A</v>
      </c>
      <c r="BH50" s="246" t="str">
        <f t="shared" ca="1" si="51"/>
        <v/>
      </c>
      <c r="BI50" s="229" t="e">
        <f t="shared" si="79"/>
        <v>#N/A</v>
      </c>
      <c r="BJ50" s="100" t="e">
        <f t="shared" si="80"/>
        <v>#N/A</v>
      </c>
      <c r="BK50" s="100" t="e">
        <f t="shared" si="54"/>
        <v>#N/A</v>
      </c>
      <c r="BL50" s="100" t="e">
        <f t="shared" si="55"/>
        <v>#N/A</v>
      </c>
      <c r="BP50" s="3">
        <v>42</v>
      </c>
      <c r="BQ50" s="1" t="e">
        <f t="shared" si="81"/>
        <v>#N/A</v>
      </c>
      <c r="BR50" s="1" t="e">
        <f t="shared" si="82"/>
        <v>#N/A</v>
      </c>
      <c r="BS50" s="1" t="e">
        <f t="shared" si="83"/>
        <v>#N/A</v>
      </c>
      <c r="BU50" s="1">
        <v>42</v>
      </c>
      <c r="BV50" s="1" t="e">
        <f t="shared" si="84"/>
        <v>#N/A</v>
      </c>
      <c r="BW50" s="1" t="e">
        <f t="shared" si="85"/>
        <v>#N/A</v>
      </c>
      <c r="BY50" s="1">
        <v>42</v>
      </c>
      <c r="BZ50" s="1" t="e">
        <f t="shared" si="56"/>
        <v>#N/A</v>
      </c>
      <c r="CA50" s="1" t="e">
        <f t="shared" si="86"/>
        <v>#N/A</v>
      </c>
      <c r="CB50" s="1" t="e">
        <f t="shared" si="57"/>
        <v>#N/A</v>
      </c>
      <c r="CC50" s="1" t="e">
        <f t="shared" si="87"/>
        <v>#N/A</v>
      </c>
      <c r="CD50" s="1"/>
      <c r="CE50" s="1"/>
      <c r="CF50" s="1">
        <v>42</v>
      </c>
      <c r="CG50" s="1" t="e">
        <f t="shared" si="88"/>
        <v>#N/A</v>
      </c>
      <c r="CH50" s="1" t="e">
        <f t="shared" si="89"/>
        <v>#N/A</v>
      </c>
      <c r="CI50" s="4" t="e">
        <f t="shared" si="90"/>
        <v>#N/A</v>
      </c>
      <c r="CK50" s="3">
        <f t="shared" si="91"/>
        <v>2</v>
      </c>
      <c r="CL50" s="4">
        <f t="shared" si="92"/>
        <v>1</v>
      </c>
    </row>
    <row r="51" spans="2:90" x14ac:dyDescent="0.25">
      <c r="B51">
        <f t="shared" si="58"/>
        <v>43</v>
      </c>
      <c r="C51" s="3">
        <v>43</v>
      </c>
      <c r="D51" s="2">
        <f>IF('Front sheet'!$E24="","",'Front sheet'!$E24)</f>
        <v>43737</v>
      </c>
      <c r="E51" s="1">
        <f>IF('Front sheet'!F24="",#N/A,'Front sheet'!F24)</f>
        <v>2</v>
      </c>
      <c r="F51" s="1">
        <f t="shared" si="63"/>
        <v>1</v>
      </c>
      <c r="G51" s="181">
        <f ca="1">IF(J51="",NA(),IF('Front sheet'!$T$7&lt;&gt;0,AVERAGE(Tally_CL),IF(F51=1,AVERAGE(Tally),IF(F51=2,AVERAGE(Tally2),IF(F51=3,AVERAGE(Tally3),IF(F51=4,AVERAGE(Tally4),IF(F51=5,AVERAGE(Tally5))))))))</f>
        <v>2.8</v>
      </c>
      <c r="H51" s="181">
        <f t="shared" ca="1" si="64"/>
        <v>10.780000000000001</v>
      </c>
      <c r="I51" s="181">
        <f t="shared" ca="1" si="65"/>
        <v>-5.1800000000000006</v>
      </c>
      <c r="J51" s="4">
        <f t="shared" si="31"/>
        <v>2</v>
      </c>
      <c r="K51" s="279">
        <f t="shared" si="32"/>
        <v>0</v>
      </c>
      <c r="L51" s="15">
        <f t="shared" si="66"/>
        <v>0</v>
      </c>
      <c r="M51" s="16">
        <f ca="1">IF(L51="",NA(),IF('Front sheet'!$T$7&lt;&gt;0,AVERAGE(MR_CL),IF(F51=1,AVERAGE(MR_1),IF(F51=2,AVERAGE(MR_2),IF(F51=3,AVERAGE(MR_3),IF(F51=4,AVERAGE(MR_4),IF(F51=5,AVERAGE(MR_5))))))))</f>
        <v>3</v>
      </c>
      <c r="N51" s="16">
        <f t="shared" ca="1" si="67"/>
        <v>7.98</v>
      </c>
      <c r="O51" s="170">
        <f t="shared" ca="1" si="60"/>
        <v>9.81</v>
      </c>
      <c r="Q51" s="15">
        <f ca="1">IF(ISERROR($E51),0,IF($E51&gt;$H51,MAX($Q$8:Q50)+1,0))</f>
        <v>0</v>
      </c>
      <c r="R51" s="170">
        <f ca="1">IF(ISERROR($E51),0,IF($E51&lt;$I51,MAX($R$8:R50)+1,0))</f>
        <v>0</v>
      </c>
      <c r="T51" s="15">
        <f t="shared" ca="1" si="68"/>
        <v>0</v>
      </c>
      <c r="U51" s="170">
        <f t="shared" ca="1" si="34"/>
        <v>0</v>
      </c>
      <c r="W51" s="15">
        <f t="shared" ca="1" si="69"/>
        <v>1</v>
      </c>
      <c r="X51" s="170">
        <f t="shared" ca="1" si="35"/>
        <v>0</v>
      </c>
      <c r="Z51" s="15">
        <f t="shared" si="70"/>
        <v>0.5</v>
      </c>
      <c r="AA51" s="267">
        <f t="shared" si="36"/>
        <v>0</v>
      </c>
      <c r="AC51" s="15">
        <f t="shared" si="71"/>
        <v>0.5</v>
      </c>
      <c r="AD51" s="267">
        <f t="shared" si="37"/>
        <v>0</v>
      </c>
      <c r="AE51" s="265">
        <f t="shared" ca="1" si="38"/>
        <v>1</v>
      </c>
      <c r="AF51" s="15">
        <f t="shared" ca="1" si="39"/>
        <v>0</v>
      </c>
      <c r="AG51" s="16">
        <f t="shared" ca="1" si="40"/>
        <v>0</v>
      </c>
      <c r="AH51" s="16">
        <f t="shared" ca="1" si="41"/>
        <v>0</v>
      </c>
      <c r="AI51" s="16">
        <f t="shared" ca="1" si="42"/>
        <v>0</v>
      </c>
      <c r="AK51" s="15">
        <f ca="1">IF(ISERROR($L51),0,IF($L51&gt;$O51,MAX($AK$8:AK50)+1,0))</f>
        <v>0</v>
      </c>
      <c r="AL51" s="170" t="e">
        <f t="shared" ca="1" si="72"/>
        <v>#N/A</v>
      </c>
      <c r="AN51" s="15">
        <f t="shared" ca="1" si="43"/>
        <v>1</v>
      </c>
      <c r="AO51" s="16" t="e">
        <f t="shared" ca="1" si="9"/>
        <v>#N/A</v>
      </c>
      <c r="AP51" s="16">
        <f>IF(C51&lt;=$E$3,IF(OR('Front sheet'!$O$3="",'Front sheet'!$O$3=0),NA(),'Front sheet'!$O$3),NA())</f>
        <v>1</v>
      </c>
      <c r="AQ51" s="16" t="e">
        <f t="shared" ca="1" si="44"/>
        <v>#N/A</v>
      </c>
      <c r="AR51" s="16" t="e">
        <f t="shared" ca="1" si="45"/>
        <v>#N/A</v>
      </c>
      <c r="AS51" s="16" t="e">
        <f t="shared" ca="1" si="46"/>
        <v>#N/A</v>
      </c>
      <c r="AT51" s="16" t="e">
        <f t="shared" ca="1" si="47"/>
        <v>#N/A</v>
      </c>
      <c r="AU51" s="16" t="e">
        <f t="shared" si="61"/>
        <v>#N/A</v>
      </c>
      <c r="AV51" s="16" t="e">
        <f t="shared" ca="1" si="62"/>
        <v>#N/A</v>
      </c>
      <c r="AW51" s="199">
        <f t="shared" si="48"/>
        <v>43737</v>
      </c>
      <c r="AX51" s="203">
        <f t="shared" si="49"/>
        <v>1</v>
      </c>
      <c r="AZ51" s="221">
        <v>43</v>
      </c>
      <c r="BA51" s="166" t="str">
        <f t="shared" ca="1" si="50"/>
        <v/>
      </c>
      <c r="BB51" s="32">
        <f t="shared" si="73"/>
        <v>43737</v>
      </c>
      <c r="BC51" s="100" t="e">
        <f t="shared" ca="1" si="74"/>
        <v>#N/A</v>
      </c>
      <c r="BD51" s="100" t="e">
        <f t="shared" ca="1" si="75"/>
        <v>#N/A</v>
      </c>
      <c r="BE51" s="100" t="e">
        <f t="shared" si="76"/>
        <v>#N/A</v>
      </c>
      <c r="BF51" s="100" t="e">
        <f t="shared" si="77"/>
        <v>#N/A</v>
      </c>
      <c r="BG51" s="223" t="e">
        <f t="shared" si="78"/>
        <v>#N/A</v>
      </c>
      <c r="BH51" s="246" t="str">
        <f t="shared" ca="1" si="51"/>
        <v/>
      </c>
      <c r="BI51" s="229" t="e">
        <f t="shared" si="79"/>
        <v>#N/A</v>
      </c>
      <c r="BJ51" s="100" t="e">
        <f t="shared" si="80"/>
        <v>#N/A</v>
      </c>
      <c r="BK51" s="100" t="e">
        <f t="shared" si="54"/>
        <v>#N/A</v>
      </c>
      <c r="BL51" s="100" t="e">
        <f t="shared" si="55"/>
        <v>#N/A</v>
      </c>
      <c r="BP51" s="3">
        <v>43</v>
      </c>
      <c r="BQ51" s="1" t="e">
        <f t="shared" si="81"/>
        <v>#N/A</v>
      </c>
      <c r="BR51" s="1" t="e">
        <f t="shared" si="82"/>
        <v>#N/A</v>
      </c>
      <c r="BS51" s="1" t="e">
        <f t="shared" si="83"/>
        <v>#N/A</v>
      </c>
      <c r="BU51" s="1">
        <v>43</v>
      </c>
      <c r="BV51" s="1" t="e">
        <f t="shared" si="84"/>
        <v>#N/A</v>
      </c>
      <c r="BW51" s="1" t="e">
        <f t="shared" si="85"/>
        <v>#N/A</v>
      </c>
      <c r="BY51" s="1">
        <v>43</v>
      </c>
      <c r="BZ51" s="1" t="e">
        <f t="shared" si="56"/>
        <v>#N/A</v>
      </c>
      <c r="CA51" s="1" t="e">
        <f t="shared" si="86"/>
        <v>#N/A</v>
      </c>
      <c r="CB51" s="1" t="e">
        <f t="shared" si="57"/>
        <v>#N/A</v>
      </c>
      <c r="CC51" s="1" t="e">
        <f t="shared" si="87"/>
        <v>#N/A</v>
      </c>
      <c r="CD51" s="1"/>
      <c r="CE51" s="1"/>
      <c r="CF51" s="1">
        <v>43</v>
      </c>
      <c r="CG51" s="1" t="e">
        <f t="shared" si="88"/>
        <v>#N/A</v>
      </c>
      <c r="CH51" s="1" t="e">
        <f t="shared" si="89"/>
        <v>#N/A</v>
      </c>
      <c r="CI51" s="4" t="e">
        <f t="shared" si="90"/>
        <v>#N/A</v>
      </c>
      <c r="CK51" s="3">
        <f t="shared" si="91"/>
        <v>2</v>
      </c>
      <c r="CL51" s="4">
        <f t="shared" si="92"/>
        <v>1</v>
      </c>
    </row>
    <row r="52" spans="2:90" x14ac:dyDescent="0.25">
      <c r="B52">
        <f t="shared" si="58"/>
        <v>44</v>
      </c>
      <c r="C52" s="3">
        <v>44</v>
      </c>
      <c r="D52" s="2">
        <f>IF('Front sheet'!$E25="","",'Front sheet'!$E25)</f>
        <v>43751</v>
      </c>
      <c r="E52" s="1">
        <f>IF('Front sheet'!F25="",#N/A,'Front sheet'!F25)</f>
        <v>4</v>
      </c>
      <c r="F52" s="1">
        <f t="shared" si="63"/>
        <v>1</v>
      </c>
      <c r="G52" s="181">
        <f ca="1">IF(J52="",NA(),IF('Front sheet'!$T$7&lt;&gt;0,AVERAGE(Tally_CL),IF(F52=1,AVERAGE(Tally),IF(F52=2,AVERAGE(Tally2),IF(F52=3,AVERAGE(Tally3),IF(F52=4,AVERAGE(Tally4),IF(F52=5,AVERAGE(Tally5))))))))</f>
        <v>2.8</v>
      </c>
      <c r="H52" s="181">
        <f t="shared" ca="1" si="64"/>
        <v>10.780000000000001</v>
      </c>
      <c r="I52" s="181">
        <f t="shared" ca="1" si="65"/>
        <v>-5.1800000000000006</v>
      </c>
      <c r="J52" s="4">
        <f t="shared" si="31"/>
        <v>4</v>
      </c>
      <c r="K52" s="279">
        <f t="shared" si="32"/>
        <v>2</v>
      </c>
      <c r="L52" s="15">
        <f t="shared" si="66"/>
        <v>2</v>
      </c>
      <c r="M52" s="16">
        <f ca="1">IF(L52="",NA(),IF('Front sheet'!$T$7&lt;&gt;0,AVERAGE(MR_CL),IF(F52=1,AVERAGE(MR_1),IF(F52=2,AVERAGE(MR_2),IF(F52=3,AVERAGE(MR_3),IF(F52=4,AVERAGE(MR_4),IF(F52=5,AVERAGE(MR_5))))))))</f>
        <v>3</v>
      </c>
      <c r="N52" s="16">
        <f t="shared" ca="1" si="67"/>
        <v>7.98</v>
      </c>
      <c r="O52" s="170">
        <f t="shared" ca="1" si="60"/>
        <v>9.81</v>
      </c>
      <c r="Q52" s="15">
        <f ca="1">IF(ISERROR($E52),0,IF($E52&gt;$H52,MAX($Q$8:Q51)+1,0))</f>
        <v>0</v>
      </c>
      <c r="R52" s="170">
        <f ca="1">IF(ISERROR($E52),0,IF($E52&lt;$I52,MAX($R$8:R51)+1,0))</f>
        <v>0</v>
      </c>
      <c r="T52" s="15">
        <f t="shared" ca="1" si="68"/>
        <v>1</v>
      </c>
      <c r="U52" s="170">
        <f t="shared" ca="1" si="34"/>
        <v>0</v>
      </c>
      <c r="W52" s="15">
        <f t="shared" ca="1" si="69"/>
        <v>0</v>
      </c>
      <c r="X52" s="170">
        <f t="shared" ca="1" si="35"/>
        <v>0</v>
      </c>
      <c r="Z52" s="15">
        <f t="shared" si="70"/>
        <v>1</v>
      </c>
      <c r="AA52" s="267">
        <f t="shared" si="36"/>
        <v>0</v>
      </c>
      <c r="AC52" s="15">
        <f t="shared" si="71"/>
        <v>0</v>
      </c>
      <c r="AD52" s="267">
        <f t="shared" si="37"/>
        <v>0</v>
      </c>
      <c r="AE52" s="265">
        <f t="shared" ca="1" si="38"/>
        <v>2</v>
      </c>
      <c r="AF52" s="15">
        <f t="shared" ca="1" si="39"/>
        <v>0</v>
      </c>
      <c r="AG52" s="16">
        <f t="shared" ca="1" si="40"/>
        <v>0</v>
      </c>
      <c r="AH52" s="16">
        <f t="shared" ca="1" si="41"/>
        <v>0</v>
      </c>
      <c r="AI52" s="16">
        <f t="shared" ca="1" si="42"/>
        <v>0</v>
      </c>
      <c r="AK52" s="15">
        <f ca="1">IF(ISERROR($L52),0,IF($L52&gt;$O52,MAX($AK$8:AK51)+1,0))</f>
        <v>0</v>
      </c>
      <c r="AL52" s="170" t="e">
        <f t="shared" ca="1" si="72"/>
        <v>#N/A</v>
      </c>
      <c r="AN52" s="15">
        <f t="shared" ca="1" si="43"/>
        <v>1</v>
      </c>
      <c r="AO52" s="16" t="e">
        <f t="shared" ca="1" si="9"/>
        <v>#N/A</v>
      </c>
      <c r="AP52" s="16">
        <f>IF(C52&lt;=$E$3,IF(OR('Front sheet'!$O$3="",'Front sheet'!$O$3=0),NA(),'Front sheet'!$O$3),NA())</f>
        <v>1</v>
      </c>
      <c r="AQ52" s="16" t="e">
        <f t="shared" ca="1" si="44"/>
        <v>#N/A</v>
      </c>
      <c r="AR52" s="16" t="e">
        <f t="shared" ca="1" si="45"/>
        <v>#N/A</v>
      </c>
      <c r="AS52" s="16" t="e">
        <f t="shared" ca="1" si="46"/>
        <v>#N/A</v>
      </c>
      <c r="AT52" s="16" t="e">
        <f t="shared" ca="1" si="47"/>
        <v>#N/A</v>
      </c>
      <c r="AU52" s="16" t="e">
        <f t="shared" si="61"/>
        <v>#N/A</v>
      </c>
      <c r="AV52" s="16" t="e">
        <f t="shared" ca="1" si="62"/>
        <v>#N/A</v>
      </c>
      <c r="AW52" s="199">
        <f t="shared" si="48"/>
        <v>43751</v>
      </c>
      <c r="AX52" s="203">
        <f t="shared" si="49"/>
        <v>1</v>
      </c>
      <c r="AZ52" s="221">
        <v>44</v>
      </c>
      <c r="BA52" s="166" t="str">
        <f t="shared" ca="1" si="50"/>
        <v/>
      </c>
      <c r="BB52" s="32">
        <f t="shared" si="73"/>
        <v>43751</v>
      </c>
      <c r="BC52" s="100" t="e">
        <f t="shared" ca="1" si="74"/>
        <v>#N/A</v>
      </c>
      <c r="BD52" s="100" t="e">
        <f t="shared" ca="1" si="75"/>
        <v>#N/A</v>
      </c>
      <c r="BE52" s="100" t="e">
        <f t="shared" si="76"/>
        <v>#N/A</v>
      </c>
      <c r="BF52" s="100" t="e">
        <f t="shared" si="77"/>
        <v>#N/A</v>
      </c>
      <c r="BG52" s="223" t="e">
        <f t="shared" si="78"/>
        <v>#N/A</v>
      </c>
      <c r="BH52" s="246">
        <f t="shared" ca="1" si="51"/>
        <v>1</v>
      </c>
      <c r="BI52" s="229" t="e">
        <f t="shared" si="79"/>
        <v>#N/A</v>
      </c>
      <c r="BJ52" s="100" t="e">
        <f t="shared" si="80"/>
        <v>#N/A</v>
      </c>
      <c r="BK52" s="100" t="e">
        <f t="shared" si="54"/>
        <v>#N/A</v>
      </c>
      <c r="BL52" s="100" t="e">
        <f t="shared" si="55"/>
        <v>#N/A</v>
      </c>
      <c r="BP52" s="3">
        <v>44</v>
      </c>
      <c r="BQ52" s="1" t="e">
        <f t="shared" si="81"/>
        <v>#N/A</v>
      </c>
      <c r="BR52" s="1" t="e">
        <f t="shared" si="82"/>
        <v>#N/A</v>
      </c>
      <c r="BS52" s="1" t="e">
        <f t="shared" si="83"/>
        <v>#N/A</v>
      </c>
      <c r="BU52" s="1">
        <v>44</v>
      </c>
      <c r="BV52" s="1" t="e">
        <f t="shared" si="84"/>
        <v>#N/A</v>
      </c>
      <c r="BW52" s="1" t="e">
        <f t="shared" si="85"/>
        <v>#N/A</v>
      </c>
      <c r="BY52" s="1">
        <v>44</v>
      </c>
      <c r="BZ52" s="1" t="e">
        <f t="shared" si="56"/>
        <v>#N/A</v>
      </c>
      <c r="CA52" s="1" t="e">
        <f t="shared" si="86"/>
        <v>#N/A</v>
      </c>
      <c r="CB52" s="1" t="e">
        <f t="shared" si="57"/>
        <v>#N/A</v>
      </c>
      <c r="CC52" s="1" t="e">
        <f t="shared" si="87"/>
        <v>#N/A</v>
      </c>
      <c r="CD52" s="1"/>
      <c r="CE52" s="1"/>
      <c r="CF52" s="1">
        <v>44</v>
      </c>
      <c r="CG52" s="1" t="e">
        <f t="shared" si="88"/>
        <v>#N/A</v>
      </c>
      <c r="CH52" s="1" t="e">
        <f t="shared" si="89"/>
        <v>#N/A</v>
      </c>
      <c r="CI52" s="4" t="e">
        <f t="shared" si="90"/>
        <v>#N/A</v>
      </c>
      <c r="CK52" s="3">
        <f t="shared" si="91"/>
        <v>4</v>
      </c>
      <c r="CL52" s="4">
        <f t="shared" si="92"/>
        <v>1</v>
      </c>
    </row>
    <row r="53" spans="2:90" x14ac:dyDescent="0.25">
      <c r="B53">
        <f t="shared" si="58"/>
        <v>45</v>
      </c>
      <c r="C53" s="3">
        <v>45</v>
      </c>
      <c r="D53" s="2">
        <f>IF('Front sheet'!$E26="","",'Front sheet'!$E26)</f>
        <v>43765</v>
      </c>
      <c r="E53" s="1">
        <f>IF('Front sheet'!F26="",#N/A,'Front sheet'!F26)</f>
        <v>1</v>
      </c>
      <c r="F53" s="1">
        <f t="shared" si="63"/>
        <v>1</v>
      </c>
      <c r="G53" s="181">
        <f ca="1">IF(J53="",NA(),IF('Front sheet'!$T$7&lt;&gt;0,AVERAGE(Tally_CL),IF(F53=1,AVERAGE(Tally),IF(F53=2,AVERAGE(Tally2),IF(F53=3,AVERAGE(Tally3),IF(F53=4,AVERAGE(Tally4),IF(F53=5,AVERAGE(Tally5))))))))</f>
        <v>2.8</v>
      </c>
      <c r="H53" s="181">
        <f t="shared" ca="1" si="64"/>
        <v>10.780000000000001</v>
      </c>
      <c r="I53" s="181">
        <f t="shared" ca="1" si="65"/>
        <v>-5.1800000000000006</v>
      </c>
      <c r="J53" s="4">
        <f t="shared" si="31"/>
        <v>1</v>
      </c>
      <c r="K53" s="279">
        <f t="shared" si="32"/>
        <v>3</v>
      </c>
      <c r="L53" s="15">
        <f t="shared" si="66"/>
        <v>3</v>
      </c>
      <c r="M53" s="16">
        <f ca="1">IF(L53="",NA(),IF('Front sheet'!$T$7&lt;&gt;0,AVERAGE(MR_CL),IF(F53=1,AVERAGE(MR_1),IF(F53=2,AVERAGE(MR_2),IF(F53=3,AVERAGE(MR_3),IF(F53=4,AVERAGE(MR_4),IF(F53=5,AVERAGE(MR_5))))))))</f>
        <v>3</v>
      </c>
      <c r="N53" s="16">
        <f t="shared" ca="1" si="67"/>
        <v>7.98</v>
      </c>
      <c r="O53" s="170">
        <f t="shared" ca="1" si="60"/>
        <v>9.81</v>
      </c>
      <c r="Q53" s="15">
        <f ca="1">IF(ISERROR($E53),0,IF($E53&gt;$H53,MAX($Q$8:Q52)+1,0))</f>
        <v>0</v>
      </c>
      <c r="R53" s="170">
        <f ca="1">IF(ISERROR($E53),0,IF($E53&lt;$I53,MAX($R$8:R52)+1,0))</f>
        <v>0</v>
      </c>
      <c r="T53" s="15">
        <f t="shared" ca="1" si="68"/>
        <v>0</v>
      </c>
      <c r="U53" s="170">
        <f t="shared" ca="1" si="34"/>
        <v>0</v>
      </c>
      <c r="W53" s="15">
        <f t="shared" ca="1" si="69"/>
        <v>1</v>
      </c>
      <c r="X53" s="170">
        <f t="shared" ca="1" si="35"/>
        <v>0</v>
      </c>
      <c r="Z53" s="15">
        <f t="shared" si="70"/>
        <v>0</v>
      </c>
      <c r="AA53" s="267">
        <f t="shared" si="36"/>
        <v>0</v>
      </c>
      <c r="AC53" s="15">
        <f t="shared" si="71"/>
        <v>1</v>
      </c>
      <c r="AD53" s="267">
        <f t="shared" si="37"/>
        <v>0</v>
      </c>
      <c r="AE53" s="265">
        <f t="shared" ca="1" si="38"/>
        <v>1</v>
      </c>
      <c r="AF53" s="15">
        <f t="shared" ca="1" si="39"/>
        <v>0</v>
      </c>
      <c r="AG53" s="16">
        <f t="shared" ca="1" si="40"/>
        <v>0</v>
      </c>
      <c r="AH53" s="16">
        <f t="shared" ca="1" si="41"/>
        <v>0</v>
      </c>
      <c r="AI53" s="16">
        <f t="shared" ca="1" si="42"/>
        <v>0</v>
      </c>
      <c r="AK53" s="15">
        <f ca="1">IF(ISERROR($L53),0,IF($L53&gt;$O53,MAX($AK$8:AK52)+1,0))</f>
        <v>0</v>
      </c>
      <c r="AL53" s="170" t="e">
        <f t="shared" ca="1" si="72"/>
        <v>#N/A</v>
      </c>
      <c r="AN53" s="15">
        <f t="shared" ca="1" si="43"/>
        <v>1</v>
      </c>
      <c r="AO53" s="16" t="e">
        <f t="shared" ca="1" si="9"/>
        <v>#N/A</v>
      </c>
      <c r="AP53" s="16">
        <f>IF(C53&lt;=$E$3,IF(OR('Front sheet'!$O$3="",'Front sheet'!$O$3=0),NA(),'Front sheet'!$O$3),NA())</f>
        <v>1</v>
      </c>
      <c r="AQ53" s="16" t="e">
        <f t="shared" ca="1" si="44"/>
        <v>#N/A</v>
      </c>
      <c r="AR53" s="16" t="e">
        <f t="shared" ca="1" si="45"/>
        <v>#N/A</v>
      </c>
      <c r="AS53" s="16" t="e">
        <f t="shared" ca="1" si="46"/>
        <v>#N/A</v>
      </c>
      <c r="AT53" s="16" t="e">
        <f t="shared" ca="1" si="47"/>
        <v>#N/A</v>
      </c>
      <c r="AU53" s="16" t="e">
        <f t="shared" si="61"/>
        <v>#N/A</v>
      </c>
      <c r="AV53" s="16" t="e">
        <f t="shared" ca="1" si="62"/>
        <v>#N/A</v>
      </c>
      <c r="AW53" s="199">
        <f t="shared" si="48"/>
        <v>43765</v>
      </c>
      <c r="AX53" s="203">
        <f t="shared" si="49"/>
        <v>1</v>
      </c>
      <c r="AZ53" s="221">
        <v>45</v>
      </c>
      <c r="BA53" s="166" t="str">
        <f t="shared" ca="1" si="50"/>
        <v/>
      </c>
      <c r="BB53" s="32">
        <f t="shared" si="73"/>
        <v>43765</v>
      </c>
      <c r="BC53" s="100" t="e">
        <f t="shared" ca="1" si="74"/>
        <v>#N/A</v>
      </c>
      <c r="BD53" s="100" t="e">
        <f t="shared" ca="1" si="75"/>
        <v>#N/A</v>
      </c>
      <c r="BE53" s="100" t="e">
        <f t="shared" si="76"/>
        <v>#N/A</v>
      </c>
      <c r="BF53" s="100" t="e">
        <f t="shared" si="77"/>
        <v>#N/A</v>
      </c>
      <c r="BG53" s="223" t="e">
        <f t="shared" si="78"/>
        <v>#N/A</v>
      </c>
      <c r="BH53" s="246" t="str">
        <f t="shared" ca="1" si="51"/>
        <v/>
      </c>
      <c r="BI53" s="229" t="e">
        <f t="shared" si="79"/>
        <v>#N/A</v>
      </c>
      <c r="BJ53" s="100" t="e">
        <f t="shared" si="80"/>
        <v>#N/A</v>
      </c>
      <c r="BK53" s="100" t="e">
        <f t="shared" si="54"/>
        <v>#N/A</v>
      </c>
      <c r="BL53" s="100" t="e">
        <f t="shared" si="55"/>
        <v>#N/A</v>
      </c>
      <c r="BP53" s="3">
        <v>45</v>
      </c>
      <c r="BQ53" s="1" t="e">
        <f t="shared" si="81"/>
        <v>#N/A</v>
      </c>
      <c r="BR53" s="1" t="e">
        <f t="shared" si="82"/>
        <v>#N/A</v>
      </c>
      <c r="BS53" s="1" t="e">
        <f t="shared" si="83"/>
        <v>#N/A</v>
      </c>
      <c r="BU53" s="1">
        <v>45</v>
      </c>
      <c r="BV53" s="1" t="e">
        <f t="shared" si="84"/>
        <v>#N/A</v>
      </c>
      <c r="BW53" s="1" t="e">
        <f t="shared" si="85"/>
        <v>#N/A</v>
      </c>
      <c r="BY53" s="1">
        <v>45</v>
      </c>
      <c r="BZ53" s="1" t="e">
        <f t="shared" si="56"/>
        <v>#N/A</v>
      </c>
      <c r="CA53" s="1" t="e">
        <f t="shared" si="86"/>
        <v>#N/A</v>
      </c>
      <c r="CB53" s="1" t="e">
        <f t="shared" si="57"/>
        <v>#N/A</v>
      </c>
      <c r="CC53" s="1" t="e">
        <f t="shared" si="87"/>
        <v>#N/A</v>
      </c>
      <c r="CD53" s="1"/>
      <c r="CE53" s="1"/>
      <c r="CF53" s="1">
        <v>45</v>
      </c>
      <c r="CG53" s="1" t="e">
        <f t="shared" si="88"/>
        <v>#N/A</v>
      </c>
      <c r="CH53" s="1" t="e">
        <f t="shared" si="89"/>
        <v>#N/A</v>
      </c>
      <c r="CI53" s="4" t="e">
        <f t="shared" si="90"/>
        <v>#N/A</v>
      </c>
      <c r="CK53" s="3">
        <f t="shared" si="91"/>
        <v>1</v>
      </c>
      <c r="CL53" s="4">
        <f t="shared" si="92"/>
        <v>1</v>
      </c>
    </row>
    <row r="54" spans="2:90" x14ac:dyDescent="0.25">
      <c r="B54">
        <f t="shared" si="58"/>
        <v>46</v>
      </c>
      <c r="C54" s="3">
        <v>46</v>
      </c>
      <c r="D54" s="2">
        <f>IF('Front sheet'!$E27="","",'Front sheet'!$E27)</f>
        <v>43779</v>
      </c>
      <c r="E54" s="1">
        <f>IF('Front sheet'!F27="",#N/A,'Front sheet'!F27)</f>
        <v>1</v>
      </c>
      <c r="F54" s="1">
        <f t="shared" si="63"/>
        <v>1</v>
      </c>
      <c r="G54" s="181">
        <f ca="1">IF(J54="",NA(),IF('Front sheet'!$T$7&lt;&gt;0,AVERAGE(Tally_CL),IF(F54=1,AVERAGE(Tally),IF(F54=2,AVERAGE(Tally2),IF(F54=3,AVERAGE(Tally3),IF(F54=4,AVERAGE(Tally4),IF(F54=5,AVERAGE(Tally5))))))))</f>
        <v>2.8</v>
      </c>
      <c r="H54" s="181">
        <f t="shared" ca="1" si="64"/>
        <v>10.780000000000001</v>
      </c>
      <c r="I54" s="181">
        <f t="shared" ca="1" si="65"/>
        <v>-5.1800000000000006</v>
      </c>
      <c r="J54" s="4">
        <f t="shared" si="31"/>
        <v>1</v>
      </c>
      <c r="K54" s="279">
        <f t="shared" si="32"/>
        <v>0</v>
      </c>
      <c r="L54" s="15">
        <f t="shared" si="66"/>
        <v>0</v>
      </c>
      <c r="M54" s="16">
        <f ca="1">IF(L54="",NA(),IF('Front sheet'!$T$7&lt;&gt;0,AVERAGE(MR_CL),IF(F54=1,AVERAGE(MR_1),IF(F54=2,AVERAGE(MR_2),IF(F54=3,AVERAGE(MR_3),IF(F54=4,AVERAGE(MR_4),IF(F54=5,AVERAGE(MR_5))))))))</f>
        <v>3</v>
      </c>
      <c r="N54" s="16">
        <f t="shared" ca="1" si="67"/>
        <v>7.98</v>
      </c>
      <c r="O54" s="170">
        <f t="shared" ca="1" si="60"/>
        <v>9.81</v>
      </c>
      <c r="Q54" s="15">
        <f ca="1">IF(ISERROR($E54),0,IF($E54&gt;$H54,MAX($Q$8:Q53)+1,0))</f>
        <v>0</v>
      </c>
      <c r="R54" s="170">
        <f ca="1">IF(ISERROR($E54),0,IF($E54&lt;$I54,MAX($R$8:R53)+1,0))</f>
        <v>0</v>
      </c>
      <c r="T54" s="15">
        <f t="shared" ca="1" si="68"/>
        <v>0</v>
      </c>
      <c r="U54" s="170">
        <f t="shared" ca="1" si="34"/>
        <v>0</v>
      </c>
      <c r="W54" s="15">
        <f t="shared" ca="1" si="69"/>
        <v>1</v>
      </c>
      <c r="X54" s="170">
        <f t="shared" ca="1" si="35"/>
        <v>0</v>
      </c>
      <c r="Z54" s="15">
        <f t="shared" si="70"/>
        <v>0.5</v>
      </c>
      <c r="AA54" s="267">
        <f t="shared" si="36"/>
        <v>0</v>
      </c>
      <c r="AC54" s="15">
        <f t="shared" si="71"/>
        <v>0.5</v>
      </c>
      <c r="AD54" s="267">
        <f t="shared" si="37"/>
        <v>0</v>
      </c>
      <c r="AE54" s="265">
        <f t="shared" ca="1" si="38"/>
        <v>1</v>
      </c>
      <c r="AF54" s="15">
        <f t="shared" ca="1" si="39"/>
        <v>0</v>
      </c>
      <c r="AG54" s="16">
        <f t="shared" ca="1" si="40"/>
        <v>0</v>
      </c>
      <c r="AH54" s="16">
        <f t="shared" ca="1" si="41"/>
        <v>0</v>
      </c>
      <c r="AI54" s="16">
        <f t="shared" ca="1" si="42"/>
        <v>0</v>
      </c>
      <c r="AK54" s="15">
        <f ca="1">IF(ISERROR($L54),0,IF($L54&gt;$O54,MAX($AK$8:AK53)+1,0))</f>
        <v>0</v>
      </c>
      <c r="AL54" s="170" t="e">
        <f t="shared" ca="1" si="72"/>
        <v>#N/A</v>
      </c>
      <c r="AN54" s="15">
        <f t="shared" ca="1" si="43"/>
        <v>1</v>
      </c>
      <c r="AO54" s="16" t="e">
        <f t="shared" ca="1" si="9"/>
        <v>#N/A</v>
      </c>
      <c r="AP54" s="16">
        <f>IF(C54&lt;=$E$3,IF(OR('Front sheet'!$O$3="",'Front sheet'!$O$3=0),NA(),'Front sheet'!$O$3),NA())</f>
        <v>1</v>
      </c>
      <c r="AQ54" s="16" t="e">
        <f t="shared" ca="1" si="44"/>
        <v>#N/A</v>
      </c>
      <c r="AR54" s="16" t="e">
        <f t="shared" ca="1" si="45"/>
        <v>#N/A</v>
      </c>
      <c r="AS54" s="16" t="e">
        <f t="shared" ca="1" si="46"/>
        <v>#N/A</v>
      </c>
      <c r="AT54" s="16" t="e">
        <f t="shared" ca="1" si="47"/>
        <v>#N/A</v>
      </c>
      <c r="AU54" s="16" t="e">
        <f t="shared" si="61"/>
        <v>#N/A</v>
      </c>
      <c r="AV54" s="16" t="e">
        <f t="shared" ca="1" si="62"/>
        <v>#N/A</v>
      </c>
      <c r="AW54" s="199">
        <f t="shared" si="48"/>
        <v>43779</v>
      </c>
      <c r="AX54" s="203">
        <f t="shared" si="49"/>
        <v>1</v>
      </c>
      <c r="AZ54" s="221">
        <v>46</v>
      </c>
      <c r="BA54" s="166" t="str">
        <f t="shared" ca="1" si="50"/>
        <v/>
      </c>
      <c r="BB54" s="32">
        <f t="shared" si="73"/>
        <v>43779</v>
      </c>
      <c r="BC54" s="100" t="e">
        <f t="shared" ca="1" si="74"/>
        <v>#N/A</v>
      </c>
      <c r="BD54" s="100" t="e">
        <f t="shared" ca="1" si="75"/>
        <v>#N/A</v>
      </c>
      <c r="BE54" s="100" t="e">
        <f t="shared" si="76"/>
        <v>#N/A</v>
      </c>
      <c r="BF54" s="100" t="e">
        <f t="shared" si="77"/>
        <v>#N/A</v>
      </c>
      <c r="BG54" s="223" t="e">
        <f t="shared" si="78"/>
        <v>#N/A</v>
      </c>
      <c r="BH54" s="246" t="str">
        <f t="shared" ca="1" si="51"/>
        <v/>
      </c>
      <c r="BI54" s="229" t="e">
        <f t="shared" si="79"/>
        <v>#N/A</v>
      </c>
      <c r="BJ54" s="100" t="e">
        <f t="shared" si="80"/>
        <v>#N/A</v>
      </c>
      <c r="BK54" s="100" t="e">
        <f t="shared" si="54"/>
        <v>#N/A</v>
      </c>
      <c r="BL54" s="100" t="e">
        <f t="shared" si="55"/>
        <v>#N/A</v>
      </c>
      <c r="BP54" s="3">
        <v>46</v>
      </c>
      <c r="BQ54" s="1" t="e">
        <f t="shared" si="81"/>
        <v>#N/A</v>
      </c>
      <c r="BR54" s="1" t="e">
        <f t="shared" si="82"/>
        <v>#N/A</v>
      </c>
      <c r="BS54" s="1" t="e">
        <f t="shared" si="83"/>
        <v>#N/A</v>
      </c>
      <c r="BU54" s="1">
        <v>46</v>
      </c>
      <c r="BV54" s="1" t="e">
        <f t="shared" si="84"/>
        <v>#N/A</v>
      </c>
      <c r="BW54" s="1" t="e">
        <f t="shared" si="85"/>
        <v>#N/A</v>
      </c>
      <c r="BY54" s="1">
        <v>46</v>
      </c>
      <c r="BZ54" s="1" t="e">
        <f t="shared" si="56"/>
        <v>#N/A</v>
      </c>
      <c r="CA54" s="1" t="e">
        <f t="shared" si="86"/>
        <v>#N/A</v>
      </c>
      <c r="CB54" s="1" t="e">
        <f t="shared" si="57"/>
        <v>#N/A</v>
      </c>
      <c r="CC54" s="1" t="e">
        <f t="shared" si="87"/>
        <v>#N/A</v>
      </c>
      <c r="CD54" s="1"/>
      <c r="CE54" s="1"/>
      <c r="CF54" s="1">
        <v>46</v>
      </c>
      <c r="CG54" s="1" t="e">
        <f t="shared" si="88"/>
        <v>#N/A</v>
      </c>
      <c r="CH54" s="1" t="e">
        <f t="shared" si="89"/>
        <v>#N/A</v>
      </c>
      <c r="CI54" s="4" t="e">
        <f t="shared" si="90"/>
        <v>#N/A</v>
      </c>
      <c r="CK54" s="3">
        <f t="shared" si="91"/>
        <v>1</v>
      </c>
      <c r="CL54" s="4">
        <f t="shared" si="92"/>
        <v>1</v>
      </c>
    </row>
    <row r="55" spans="2:90" x14ac:dyDescent="0.25">
      <c r="B55">
        <f t="shared" si="58"/>
        <v>47</v>
      </c>
      <c r="C55" s="3">
        <v>47</v>
      </c>
      <c r="D55" s="2">
        <f>IF('Front sheet'!$E28="","",'Front sheet'!$E28)</f>
        <v>43793</v>
      </c>
      <c r="E55" s="1">
        <f>IF('Front sheet'!F28="",#N/A,'Front sheet'!F28)</f>
        <v>9</v>
      </c>
      <c r="F55" s="1">
        <f t="shared" si="63"/>
        <v>1</v>
      </c>
      <c r="G55" s="181">
        <f ca="1">IF(J55="",NA(),IF('Front sheet'!$T$7&lt;&gt;0,AVERAGE(Tally_CL),IF(F55=1,AVERAGE(Tally),IF(F55=2,AVERAGE(Tally2),IF(F55=3,AVERAGE(Tally3),IF(F55=4,AVERAGE(Tally4),IF(F55=5,AVERAGE(Tally5))))))))</f>
        <v>2.8</v>
      </c>
      <c r="H55" s="181">
        <f t="shared" ca="1" si="64"/>
        <v>10.780000000000001</v>
      </c>
      <c r="I55" s="181">
        <f t="shared" ca="1" si="65"/>
        <v>-5.1800000000000006</v>
      </c>
      <c r="J55" s="4">
        <f t="shared" si="31"/>
        <v>9</v>
      </c>
      <c r="K55" s="279">
        <f t="shared" si="32"/>
        <v>8</v>
      </c>
      <c r="L55" s="15">
        <f t="shared" si="66"/>
        <v>8</v>
      </c>
      <c r="M55" s="16">
        <f ca="1">IF(L55="",NA(),IF('Front sheet'!$T$7&lt;&gt;0,AVERAGE(MR_CL),IF(F55=1,AVERAGE(MR_1),IF(F55=2,AVERAGE(MR_2),IF(F55=3,AVERAGE(MR_3),IF(F55=4,AVERAGE(MR_4),IF(F55=5,AVERAGE(MR_5))))))))</f>
        <v>3</v>
      </c>
      <c r="N55" s="16">
        <f t="shared" ca="1" si="67"/>
        <v>7.98</v>
      </c>
      <c r="O55" s="170">
        <f t="shared" ca="1" si="60"/>
        <v>9.81</v>
      </c>
      <c r="Q55" s="15">
        <f ca="1">IF(ISERROR($E55),0,IF($E55&gt;$H55,MAX($Q$8:Q54)+1,0))</f>
        <v>0</v>
      </c>
      <c r="R55" s="170">
        <f ca="1">IF(ISERROR($E55),0,IF($E55&lt;$I55,MAX($R$8:R54)+1,0))</f>
        <v>0</v>
      </c>
      <c r="T55" s="15">
        <f t="shared" ca="1" si="68"/>
        <v>1</v>
      </c>
      <c r="U55" s="170">
        <f t="shared" ca="1" si="34"/>
        <v>0</v>
      </c>
      <c r="W55" s="15">
        <f t="shared" ca="1" si="69"/>
        <v>0</v>
      </c>
      <c r="X55" s="170">
        <f t="shared" ca="1" si="35"/>
        <v>0</v>
      </c>
      <c r="Z55" s="15">
        <f t="shared" si="70"/>
        <v>1</v>
      </c>
      <c r="AA55" s="267">
        <f t="shared" si="36"/>
        <v>0</v>
      </c>
      <c r="AC55" s="15">
        <f t="shared" si="71"/>
        <v>0</v>
      </c>
      <c r="AD55" s="267">
        <f t="shared" si="37"/>
        <v>0</v>
      </c>
      <c r="AE55" s="265">
        <f t="shared" ca="1" si="38"/>
        <v>2</v>
      </c>
      <c r="AF55" s="15">
        <f t="shared" ca="1" si="39"/>
        <v>0</v>
      </c>
      <c r="AG55" s="16">
        <f t="shared" ca="1" si="40"/>
        <v>0</v>
      </c>
      <c r="AH55" s="16">
        <f t="shared" ca="1" si="41"/>
        <v>1</v>
      </c>
      <c r="AI55" s="16">
        <f t="shared" ca="1" si="42"/>
        <v>0</v>
      </c>
      <c r="AK55" s="15">
        <f ca="1">IF(ISERROR($L55),0,IF($L55&gt;$O55,MAX($AK$8:AK54)+1,0))</f>
        <v>0</v>
      </c>
      <c r="AL55" s="170" t="e">
        <f t="shared" ca="1" si="72"/>
        <v>#N/A</v>
      </c>
      <c r="AN55" s="15">
        <f t="shared" ca="1" si="43"/>
        <v>0</v>
      </c>
      <c r="AO55" s="16" t="e">
        <f t="shared" ca="1" si="9"/>
        <v>#N/A</v>
      </c>
      <c r="AP55" s="16">
        <f>IF(C55&lt;=$E$3,IF(OR('Front sheet'!$O$3="",'Front sheet'!$O$3=0),NA(),'Front sheet'!$O$3),NA())</f>
        <v>1</v>
      </c>
      <c r="AQ55" s="16" t="e">
        <f t="shared" ca="1" si="44"/>
        <v>#N/A</v>
      </c>
      <c r="AR55" s="16" t="e">
        <f t="shared" ca="1" si="45"/>
        <v>#N/A</v>
      </c>
      <c r="AS55" s="16" t="e">
        <f t="shared" ca="1" si="46"/>
        <v>#N/A</v>
      </c>
      <c r="AT55" s="16" t="e">
        <f t="shared" ca="1" si="47"/>
        <v>#N/A</v>
      </c>
      <c r="AU55" s="16" t="e">
        <f t="shared" si="61"/>
        <v>#N/A</v>
      </c>
      <c r="AV55" s="16" t="e">
        <f t="shared" ca="1" si="62"/>
        <v>#N/A</v>
      </c>
      <c r="AW55" s="199">
        <f t="shared" si="48"/>
        <v>43793</v>
      </c>
      <c r="AX55" s="203">
        <f t="shared" si="49"/>
        <v>1</v>
      </c>
      <c r="AZ55" s="221">
        <v>47</v>
      </c>
      <c r="BA55" s="166" t="str">
        <f t="shared" ca="1" si="50"/>
        <v/>
      </c>
      <c r="BB55" s="32">
        <f t="shared" si="73"/>
        <v>43793</v>
      </c>
      <c r="BC55" s="100" t="e">
        <f t="shared" ca="1" si="74"/>
        <v>#N/A</v>
      </c>
      <c r="BD55" s="100" t="e">
        <f t="shared" ca="1" si="75"/>
        <v>#N/A</v>
      </c>
      <c r="BE55" s="100" t="e">
        <f t="shared" si="76"/>
        <v>#N/A</v>
      </c>
      <c r="BF55" s="100" t="e">
        <f t="shared" si="77"/>
        <v>#N/A</v>
      </c>
      <c r="BG55" s="223" t="e">
        <f t="shared" si="78"/>
        <v>#N/A</v>
      </c>
      <c r="BH55" s="246" t="str">
        <f t="shared" ca="1" si="51"/>
        <v/>
      </c>
      <c r="BI55" s="229" t="e">
        <f t="shared" si="79"/>
        <v>#N/A</v>
      </c>
      <c r="BJ55" s="100" t="e">
        <f t="shared" si="80"/>
        <v>#N/A</v>
      </c>
      <c r="BK55" s="100" t="e">
        <f t="shared" si="54"/>
        <v>#N/A</v>
      </c>
      <c r="BL55" s="100" t="e">
        <f t="shared" si="55"/>
        <v>#N/A</v>
      </c>
      <c r="BP55" s="3">
        <v>47</v>
      </c>
      <c r="BQ55" s="1" t="e">
        <f t="shared" si="81"/>
        <v>#N/A</v>
      </c>
      <c r="BR55" s="1" t="e">
        <f t="shared" si="82"/>
        <v>#N/A</v>
      </c>
      <c r="BS55" s="1" t="e">
        <f t="shared" si="83"/>
        <v>#N/A</v>
      </c>
      <c r="BU55" s="1">
        <v>47</v>
      </c>
      <c r="BV55" s="1" t="e">
        <f t="shared" si="84"/>
        <v>#N/A</v>
      </c>
      <c r="BW55" s="1" t="e">
        <f t="shared" si="85"/>
        <v>#N/A</v>
      </c>
      <c r="BY55" s="1">
        <v>47</v>
      </c>
      <c r="BZ55" s="1" t="e">
        <f t="shared" si="56"/>
        <v>#N/A</v>
      </c>
      <c r="CA55" s="1" t="e">
        <f t="shared" si="86"/>
        <v>#N/A</v>
      </c>
      <c r="CB55" s="1" t="e">
        <f t="shared" si="57"/>
        <v>#N/A</v>
      </c>
      <c r="CC55" s="1" t="e">
        <f t="shared" si="87"/>
        <v>#N/A</v>
      </c>
      <c r="CD55" s="1"/>
      <c r="CE55" s="1"/>
      <c r="CF55" s="1">
        <v>47</v>
      </c>
      <c r="CG55" s="1" t="e">
        <f t="shared" ca="1" si="88"/>
        <v>#N/A</v>
      </c>
      <c r="CH55" s="1" t="e">
        <f t="shared" ca="1" si="89"/>
        <v>#N/A</v>
      </c>
      <c r="CI55" s="4">
        <f t="shared" ca="1" si="90"/>
        <v>30</v>
      </c>
      <c r="CK55" s="3">
        <f t="shared" si="91"/>
        <v>9</v>
      </c>
      <c r="CL55" s="4">
        <f t="shared" si="92"/>
        <v>1</v>
      </c>
    </row>
    <row r="56" spans="2:90" x14ac:dyDescent="0.25">
      <c r="B56">
        <f t="shared" si="58"/>
        <v>48</v>
      </c>
      <c r="C56" s="3">
        <v>48</v>
      </c>
      <c r="D56" s="2">
        <f>IF('Front sheet'!$E29="","",'Front sheet'!$E29)</f>
        <v>43807</v>
      </c>
      <c r="E56" s="1">
        <f>IF('Front sheet'!F29="",#N/A,'Front sheet'!F29)</f>
        <v>2</v>
      </c>
      <c r="F56" s="1">
        <f t="shared" si="63"/>
        <v>1</v>
      </c>
      <c r="G56" s="181">
        <f ca="1">IF(J56="",NA(),IF('Front sheet'!$T$7&lt;&gt;0,AVERAGE(Tally_CL),IF(F56=1,AVERAGE(Tally),IF(F56=2,AVERAGE(Tally2),IF(F56=3,AVERAGE(Tally3),IF(F56=4,AVERAGE(Tally4),IF(F56=5,AVERAGE(Tally5))))))))</f>
        <v>2.8</v>
      </c>
      <c r="H56" s="181">
        <f t="shared" ca="1" si="64"/>
        <v>10.780000000000001</v>
      </c>
      <c r="I56" s="181">
        <f t="shared" ca="1" si="65"/>
        <v>-5.1800000000000006</v>
      </c>
      <c r="J56" s="4">
        <f t="shared" si="31"/>
        <v>2</v>
      </c>
      <c r="K56" s="279">
        <f t="shared" si="32"/>
        <v>7</v>
      </c>
      <c r="L56" s="15">
        <f t="shared" si="66"/>
        <v>7</v>
      </c>
      <c r="M56" s="16">
        <f ca="1">IF(L56="",NA(),IF('Front sheet'!$T$7&lt;&gt;0,AVERAGE(MR_CL),IF(F56=1,AVERAGE(MR_1),IF(F56=2,AVERAGE(MR_2),IF(F56=3,AVERAGE(MR_3),IF(F56=4,AVERAGE(MR_4),IF(F56=5,AVERAGE(MR_5))))))))</f>
        <v>3</v>
      </c>
      <c r="N56" s="16">
        <f t="shared" ca="1" si="67"/>
        <v>7.98</v>
      </c>
      <c r="O56" s="170">
        <f t="shared" ca="1" si="60"/>
        <v>9.81</v>
      </c>
      <c r="Q56" s="15">
        <f ca="1">IF(ISERROR($E56),0,IF($E56&gt;$H56,MAX($Q$8:Q55)+1,0))</f>
        <v>0</v>
      </c>
      <c r="R56" s="170">
        <f ca="1">IF(ISERROR($E56),0,IF($E56&lt;$I56,MAX($R$8:R55)+1,0))</f>
        <v>0</v>
      </c>
      <c r="T56" s="15">
        <f t="shared" ca="1" si="68"/>
        <v>0</v>
      </c>
      <c r="U56" s="170">
        <f t="shared" ca="1" si="34"/>
        <v>0</v>
      </c>
      <c r="W56" s="15">
        <f t="shared" ca="1" si="69"/>
        <v>1</v>
      </c>
      <c r="X56" s="170">
        <f t="shared" ca="1" si="35"/>
        <v>0</v>
      </c>
      <c r="Z56" s="15">
        <f t="shared" si="70"/>
        <v>0</v>
      </c>
      <c r="AA56" s="267">
        <f t="shared" si="36"/>
        <v>0</v>
      </c>
      <c r="AC56" s="15">
        <f t="shared" si="71"/>
        <v>1</v>
      </c>
      <c r="AD56" s="267">
        <f t="shared" si="37"/>
        <v>0</v>
      </c>
      <c r="AE56" s="265">
        <f t="shared" ca="1" si="38"/>
        <v>1</v>
      </c>
      <c r="AF56" s="15">
        <f t="shared" ca="1" si="39"/>
        <v>0</v>
      </c>
      <c r="AG56" s="16">
        <f t="shared" ca="1" si="40"/>
        <v>0</v>
      </c>
      <c r="AH56" s="16">
        <f t="shared" ca="1" si="41"/>
        <v>0</v>
      </c>
      <c r="AI56" s="16">
        <f t="shared" ca="1" si="42"/>
        <v>0</v>
      </c>
      <c r="AK56" s="15">
        <f ca="1">IF(ISERROR($L56),0,IF($L56&gt;$O56,MAX($AK$8:AK55)+1,0))</f>
        <v>0</v>
      </c>
      <c r="AL56" s="170" t="e">
        <f t="shared" ca="1" si="72"/>
        <v>#N/A</v>
      </c>
      <c r="AN56" s="15">
        <f t="shared" ca="1" si="43"/>
        <v>1</v>
      </c>
      <c r="AO56" s="16" t="e">
        <f t="shared" ca="1" si="9"/>
        <v>#N/A</v>
      </c>
      <c r="AP56" s="16">
        <f>IF(C56&lt;=$E$3,IF(OR('Front sheet'!$O$3="",'Front sheet'!$O$3=0),NA(),'Front sheet'!$O$3),NA())</f>
        <v>1</v>
      </c>
      <c r="AQ56" s="16" t="e">
        <f t="shared" ca="1" si="44"/>
        <v>#N/A</v>
      </c>
      <c r="AR56" s="16" t="e">
        <f t="shared" ca="1" si="45"/>
        <v>#N/A</v>
      </c>
      <c r="AS56" s="16" t="e">
        <f t="shared" ca="1" si="46"/>
        <v>#N/A</v>
      </c>
      <c r="AT56" s="16" t="e">
        <f t="shared" ca="1" si="47"/>
        <v>#N/A</v>
      </c>
      <c r="AU56" s="16" t="e">
        <f t="shared" si="61"/>
        <v>#N/A</v>
      </c>
      <c r="AV56" s="16" t="e">
        <f t="shared" ca="1" si="62"/>
        <v>#N/A</v>
      </c>
      <c r="AW56" s="199">
        <f t="shared" si="48"/>
        <v>43807</v>
      </c>
      <c r="AX56" s="203">
        <f t="shared" si="49"/>
        <v>1</v>
      </c>
      <c r="AZ56" s="221">
        <v>48</v>
      </c>
      <c r="BA56" s="166" t="str">
        <f t="shared" ca="1" si="50"/>
        <v/>
      </c>
      <c r="BB56" s="32">
        <f t="shared" si="73"/>
        <v>43807</v>
      </c>
      <c r="BC56" s="100" t="e">
        <f t="shared" ca="1" si="74"/>
        <v>#N/A</v>
      </c>
      <c r="BD56" s="100" t="e">
        <f t="shared" ca="1" si="75"/>
        <v>#N/A</v>
      </c>
      <c r="BE56" s="100" t="e">
        <f t="shared" si="76"/>
        <v>#N/A</v>
      </c>
      <c r="BF56" s="100" t="e">
        <f t="shared" si="77"/>
        <v>#N/A</v>
      </c>
      <c r="BG56" s="223" t="e">
        <f t="shared" si="78"/>
        <v>#N/A</v>
      </c>
      <c r="BH56" s="246" t="str">
        <f t="shared" ca="1" si="51"/>
        <v/>
      </c>
      <c r="BI56" s="229" t="e">
        <f t="shared" si="79"/>
        <v>#N/A</v>
      </c>
      <c r="BJ56" s="100" t="e">
        <f t="shared" si="80"/>
        <v>#N/A</v>
      </c>
      <c r="BK56" s="100" t="e">
        <f t="shared" si="54"/>
        <v>#N/A</v>
      </c>
      <c r="BL56" s="100" t="e">
        <f t="shared" si="55"/>
        <v>#N/A</v>
      </c>
      <c r="BP56" s="3">
        <v>48</v>
      </c>
      <c r="BQ56" s="1" t="e">
        <f t="shared" si="81"/>
        <v>#N/A</v>
      </c>
      <c r="BR56" s="1" t="e">
        <f t="shared" si="82"/>
        <v>#N/A</v>
      </c>
      <c r="BS56" s="1" t="e">
        <f t="shared" si="83"/>
        <v>#N/A</v>
      </c>
      <c r="BU56" s="1">
        <v>48</v>
      </c>
      <c r="BV56" s="1" t="e">
        <f t="shared" si="84"/>
        <v>#N/A</v>
      </c>
      <c r="BW56" s="1" t="e">
        <f t="shared" si="85"/>
        <v>#N/A</v>
      </c>
      <c r="BY56" s="1">
        <v>48</v>
      </c>
      <c r="BZ56" s="1" t="e">
        <f t="shared" si="56"/>
        <v>#N/A</v>
      </c>
      <c r="CA56" s="1" t="e">
        <f t="shared" si="86"/>
        <v>#N/A</v>
      </c>
      <c r="CB56" s="1" t="e">
        <f t="shared" si="57"/>
        <v>#N/A</v>
      </c>
      <c r="CC56" s="1" t="e">
        <f t="shared" si="87"/>
        <v>#N/A</v>
      </c>
      <c r="CD56" s="1"/>
      <c r="CE56" s="1"/>
      <c r="CF56" s="1">
        <v>48</v>
      </c>
      <c r="CG56" s="1" t="e">
        <f t="shared" si="88"/>
        <v>#N/A</v>
      </c>
      <c r="CH56" s="1" t="e">
        <f t="shared" si="89"/>
        <v>#N/A</v>
      </c>
      <c r="CI56" s="4" t="e">
        <f t="shared" si="90"/>
        <v>#N/A</v>
      </c>
      <c r="CK56" s="3">
        <f t="shared" si="91"/>
        <v>2</v>
      </c>
      <c r="CL56" s="4">
        <f t="shared" si="92"/>
        <v>1</v>
      </c>
    </row>
    <row r="57" spans="2:90" x14ac:dyDescent="0.25">
      <c r="B57">
        <f t="shared" si="58"/>
        <v>49</v>
      </c>
      <c r="C57" s="3">
        <v>49</v>
      </c>
      <c r="D57" s="2">
        <f>IF('Front sheet'!$E30="","",'Front sheet'!$E30)</f>
        <v>43821</v>
      </c>
      <c r="E57" s="1">
        <f>IF('Front sheet'!F30="",#N/A,'Front sheet'!F30)</f>
        <v>1</v>
      </c>
      <c r="F57" s="1">
        <f t="shared" si="63"/>
        <v>1</v>
      </c>
      <c r="G57" s="181">
        <f ca="1">IF(J57="",NA(),IF('Front sheet'!$T$7&lt;&gt;0,AVERAGE(Tally_CL),IF(F57=1,AVERAGE(Tally),IF(F57=2,AVERAGE(Tally2),IF(F57=3,AVERAGE(Tally3),IF(F57=4,AVERAGE(Tally4),IF(F57=5,AVERAGE(Tally5))))))))</f>
        <v>2.8</v>
      </c>
      <c r="H57" s="181">
        <f t="shared" ca="1" si="64"/>
        <v>10.780000000000001</v>
      </c>
      <c r="I57" s="181">
        <f t="shared" ca="1" si="65"/>
        <v>-5.1800000000000006</v>
      </c>
      <c r="J57" s="4">
        <f t="shared" si="31"/>
        <v>1</v>
      </c>
      <c r="K57" s="279">
        <f t="shared" si="32"/>
        <v>1</v>
      </c>
      <c r="L57" s="15">
        <f t="shared" si="66"/>
        <v>1</v>
      </c>
      <c r="M57" s="16">
        <f ca="1">IF(L57="",NA(),IF('Front sheet'!$T$7&lt;&gt;0,AVERAGE(MR_CL),IF(F57=1,AVERAGE(MR_1),IF(F57=2,AVERAGE(MR_2),IF(F57=3,AVERAGE(MR_3),IF(F57=4,AVERAGE(MR_4),IF(F57=5,AVERAGE(MR_5))))))))</f>
        <v>3</v>
      </c>
      <c r="N57" s="16">
        <f t="shared" ca="1" si="67"/>
        <v>7.98</v>
      </c>
      <c r="O57" s="170">
        <f t="shared" ca="1" si="60"/>
        <v>9.81</v>
      </c>
      <c r="Q57" s="15">
        <f ca="1">IF(ISERROR($E57),0,IF($E57&gt;$H57,MAX($Q$8:Q56)+1,0))</f>
        <v>0</v>
      </c>
      <c r="R57" s="170">
        <f ca="1">IF(ISERROR($E57),0,IF($E57&lt;$I57,MAX($R$8:R56)+1,0))</f>
        <v>0</v>
      </c>
      <c r="T57" s="15">
        <f t="shared" ca="1" si="68"/>
        <v>0</v>
      </c>
      <c r="U57" s="170">
        <f t="shared" ca="1" si="34"/>
        <v>0</v>
      </c>
      <c r="W57" s="15">
        <f t="shared" ca="1" si="69"/>
        <v>1</v>
      </c>
      <c r="X57" s="170">
        <f t="shared" ca="1" si="35"/>
        <v>0</v>
      </c>
      <c r="Z57" s="15">
        <f t="shared" si="70"/>
        <v>0</v>
      </c>
      <c r="AA57" s="267">
        <f t="shared" si="36"/>
        <v>0</v>
      </c>
      <c r="AC57" s="15">
        <f t="shared" si="71"/>
        <v>1</v>
      </c>
      <c r="AD57" s="267">
        <f t="shared" si="37"/>
        <v>0</v>
      </c>
      <c r="AE57" s="265">
        <f t="shared" ca="1" si="38"/>
        <v>1</v>
      </c>
      <c r="AF57" s="15">
        <f t="shared" ca="1" si="39"/>
        <v>0</v>
      </c>
      <c r="AG57" s="16">
        <f t="shared" ca="1" si="40"/>
        <v>0</v>
      </c>
      <c r="AH57" s="16">
        <f t="shared" ca="1" si="41"/>
        <v>0</v>
      </c>
      <c r="AI57" s="16">
        <f t="shared" ca="1" si="42"/>
        <v>0</v>
      </c>
      <c r="AK57" s="15">
        <f ca="1">IF(ISERROR($L57),0,IF($L57&gt;$O57,MAX($AK$8:AK56)+1,0))</f>
        <v>0</v>
      </c>
      <c r="AL57" s="170" t="e">
        <f t="shared" ca="1" si="72"/>
        <v>#N/A</v>
      </c>
      <c r="AN57" s="15">
        <f t="shared" ca="1" si="43"/>
        <v>1</v>
      </c>
      <c r="AO57" s="16" t="e">
        <f t="shared" ca="1" si="9"/>
        <v>#N/A</v>
      </c>
      <c r="AP57" s="16">
        <f>IF(C57&lt;=$E$3,IF(OR('Front sheet'!$O$3="",'Front sheet'!$O$3=0),NA(),'Front sheet'!$O$3),NA())</f>
        <v>1</v>
      </c>
      <c r="AQ57" s="16" t="e">
        <f t="shared" ca="1" si="44"/>
        <v>#N/A</v>
      </c>
      <c r="AR57" s="16" t="e">
        <f t="shared" ca="1" si="45"/>
        <v>#N/A</v>
      </c>
      <c r="AS57" s="16" t="e">
        <f t="shared" ca="1" si="46"/>
        <v>#N/A</v>
      </c>
      <c r="AT57" s="16" t="e">
        <f t="shared" ca="1" si="47"/>
        <v>#N/A</v>
      </c>
      <c r="AU57" s="16" t="e">
        <f t="shared" si="61"/>
        <v>#N/A</v>
      </c>
      <c r="AV57" s="16" t="e">
        <f t="shared" ca="1" si="62"/>
        <v>#N/A</v>
      </c>
      <c r="AW57" s="199">
        <f t="shared" si="48"/>
        <v>43821</v>
      </c>
      <c r="AX57" s="203">
        <f t="shared" si="49"/>
        <v>1</v>
      </c>
      <c r="AZ57" s="221">
        <v>49</v>
      </c>
      <c r="BA57" s="166" t="str">
        <f t="shared" ca="1" si="50"/>
        <v/>
      </c>
      <c r="BB57" s="32">
        <f t="shared" si="73"/>
        <v>43821</v>
      </c>
      <c r="BC57" s="100" t="e">
        <f t="shared" ca="1" si="74"/>
        <v>#N/A</v>
      </c>
      <c r="BD57" s="100" t="e">
        <f t="shared" ca="1" si="75"/>
        <v>#N/A</v>
      </c>
      <c r="BE57" s="100" t="e">
        <f t="shared" si="76"/>
        <v>#N/A</v>
      </c>
      <c r="BF57" s="100" t="e">
        <f t="shared" si="77"/>
        <v>#N/A</v>
      </c>
      <c r="BG57" s="223" t="e">
        <f t="shared" si="78"/>
        <v>#N/A</v>
      </c>
      <c r="BH57" s="246" t="str">
        <f t="shared" ca="1" si="51"/>
        <v/>
      </c>
      <c r="BI57" s="229" t="e">
        <f t="shared" si="79"/>
        <v>#N/A</v>
      </c>
      <c r="BJ57" s="100" t="e">
        <f t="shared" si="80"/>
        <v>#N/A</v>
      </c>
      <c r="BK57" s="100" t="e">
        <f t="shared" si="54"/>
        <v>#N/A</v>
      </c>
      <c r="BL57" s="100" t="e">
        <f t="shared" si="55"/>
        <v>#N/A</v>
      </c>
      <c r="BP57" s="3">
        <v>49</v>
      </c>
      <c r="BQ57" s="1" t="e">
        <f t="shared" si="81"/>
        <v>#N/A</v>
      </c>
      <c r="BR57" s="1" t="e">
        <f t="shared" si="82"/>
        <v>#N/A</v>
      </c>
      <c r="BS57" s="1" t="e">
        <f t="shared" si="83"/>
        <v>#N/A</v>
      </c>
      <c r="BU57" s="1">
        <v>49</v>
      </c>
      <c r="BV57" s="1" t="e">
        <f t="shared" si="84"/>
        <v>#N/A</v>
      </c>
      <c r="BW57" s="1" t="e">
        <f t="shared" si="85"/>
        <v>#N/A</v>
      </c>
      <c r="BY57" s="1">
        <v>49</v>
      </c>
      <c r="BZ57" s="1" t="e">
        <f t="shared" si="56"/>
        <v>#N/A</v>
      </c>
      <c r="CA57" s="1" t="e">
        <f t="shared" si="86"/>
        <v>#N/A</v>
      </c>
      <c r="CB57" s="1" t="e">
        <f t="shared" si="57"/>
        <v>#N/A</v>
      </c>
      <c r="CC57" s="1" t="e">
        <f t="shared" si="87"/>
        <v>#N/A</v>
      </c>
      <c r="CD57" s="1"/>
      <c r="CE57" s="1"/>
      <c r="CF57" s="1">
        <v>49</v>
      </c>
      <c r="CG57" s="1" t="e">
        <f t="shared" si="88"/>
        <v>#N/A</v>
      </c>
      <c r="CH57" s="1" t="e">
        <f t="shared" si="89"/>
        <v>#N/A</v>
      </c>
      <c r="CI57" s="4" t="e">
        <f t="shared" si="90"/>
        <v>#N/A</v>
      </c>
      <c r="CK57" s="3">
        <f t="shared" si="91"/>
        <v>1</v>
      </c>
      <c r="CL57" s="4">
        <f t="shared" si="92"/>
        <v>1</v>
      </c>
    </row>
    <row r="58" spans="2:90" x14ac:dyDescent="0.25">
      <c r="B58">
        <f t="shared" si="58"/>
        <v>50</v>
      </c>
      <c r="C58" s="3">
        <v>50</v>
      </c>
      <c r="D58" s="2">
        <f>IF('Front sheet'!$E31="","",'Front sheet'!$E31)</f>
        <v>43835</v>
      </c>
      <c r="E58" s="1">
        <f>IF('Front sheet'!F31="",#N/A,'Front sheet'!F31)</f>
        <v>1</v>
      </c>
      <c r="F58" s="1">
        <f t="shared" si="63"/>
        <v>1</v>
      </c>
      <c r="G58" s="181">
        <f ca="1">IF(J58="",NA(),IF('Front sheet'!$T$7&lt;&gt;0,AVERAGE(Tally_CL),IF(F58=1,AVERAGE(Tally),IF(F58=2,AVERAGE(Tally2),IF(F58=3,AVERAGE(Tally3),IF(F58=4,AVERAGE(Tally4),IF(F58=5,AVERAGE(Tally5))))))))</f>
        <v>2.8</v>
      </c>
      <c r="H58" s="181">
        <f t="shared" ca="1" si="64"/>
        <v>10.780000000000001</v>
      </c>
      <c r="I58" s="181">
        <f t="shared" ca="1" si="65"/>
        <v>-5.1800000000000006</v>
      </c>
      <c r="J58" s="4">
        <f t="shared" si="31"/>
        <v>1</v>
      </c>
      <c r="K58" s="279">
        <f t="shared" si="32"/>
        <v>0</v>
      </c>
      <c r="L58" s="15">
        <f t="shared" si="66"/>
        <v>0</v>
      </c>
      <c r="M58" s="16">
        <f ca="1">IF(L58="",NA(),IF('Front sheet'!$T$7&lt;&gt;0,AVERAGE(MR_CL),IF(F58=1,AVERAGE(MR_1),IF(F58=2,AVERAGE(MR_2),IF(F58=3,AVERAGE(MR_3),IF(F58=4,AVERAGE(MR_4),IF(F58=5,AVERAGE(MR_5))))))))</f>
        <v>3</v>
      </c>
      <c r="N58" s="16">
        <f t="shared" ca="1" si="67"/>
        <v>7.98</v>
      </c>
      <c r="O58" s="170">
        <f t="shared" ca="1" si="60"/>
        <v>9.81</v>
      </c>
      <c r="Q58" s="15">
        <f ca="1">IF(ISERROR($E58),0,IF($E58&gt;$H58,MAX($Q$8:Q57)+1,0))</f>
        <v>0</v>
      </c>
      <c r="R58" s="170">
        <f ca="1">IF(ISERROR($E58),0,IF($E58&lt;$I58,MAX($R$8:R57)+1,0))</f>
        <v>0</v>
      </c>
      <c r="T58" s="15">
        <f t="shared" ca="1" si="68"/>
        <v>0</v>
      </c>
      <c r="U58" s="170">
        <f t="shared" ca="1" si="34"/>
        <v>0</v>
      </c>
      <c r="W58" s="15">
        <f t="shared" ca="1" si="69"/>
        <v>1</v>
      </c>
      <c r="X58" s="170">
        <f t="shared" ca="1" si="35"/>
        <v>0</v>
      </c>
      <c r="Z58" s="15">
        <f t="shared" si="70"/>
        <v>0.5</v>
      </c>
      <c r="AA58" s="267">
        <f t="shared" si="36"/>
        <v>0</v>
      </c>
      <c r="AC58" s="15">
        <f t="shared" si="71"/>
        <v>0.5</v>
      </c>
      <c r="AD58" s="267">
        <f t="shared" si="37"/>
        <v>0</v>
      </c>
      <c r="AE58" s="265">
        <f t="shared" ca="1" si="38"/>
        <v>1</v>
      </c>
      <c r="AF58" s="15">
        <f t="shared" ca="1" si="39"/>
        <v>0</v>
      </c>
      <c r="AG58" s="16">
        <f t="shared" ca="1" si="40"/>
        <v>0</v>
      </c>
      <c r="AH58" s="16">
        <f t="shared" ca="1" si="41"/>
        <v>0</v>
      </c>
      <c r="AI58" s="16">
        <f t="shared" ca="1" si="42"/>
        <v>0</v>
      </c>
      <c r="AK58" s="15">
        <f ca="1">IF(ISERROR($L58),0,IF($L58&gt;$O58,MAX($AK$8:AK57)+1,0))</f>
        <v>0</v>
      </c>
      <c r="AL58" s="170" t="e">
        <f t="shared" ca="1" si="72"/>
        <v>#N/A</v>
      </c>
      <c r="AN58" s="15">
        <f t="shared" ca="1" si="43"/>
        <v>1</v>
      </c>
      <c r="AO58" s="16" t="e">
        <f t="shared" ca="1" si="9"/>
        <v>#N/A</v>
      </c>
      <c r="AP58" s="16">
        <f>IF(C58&lt;=$E$3,IF(OR('Front sheet'!$O$3="",'Front sheet'!$O$3=0),NA(),'Front sheet'!$O$3),NA())</f>
        <v>1</v>
      </c>
      <c r="AQ58" s="16" t="e">
        <f t="shared" ca="1" si="44"/>
        <v>#N/A</v>
      </c>
      <c r="AR58" s="16" t="e">
        <f t="shared" ca="1" si="45"/>
        <v>#N/A</v>
      </c>
      <c r="AS58" s="16" t="e">
        <f t="shared" ca="1" si="46"/>
        <v>#N/A</v>
      </c>
      <c r="AT58" s="16" t="e">
        <f t="shared" ca="1" si="47"/>
        <v>#N/A</v>
      </c>
      <c r="AU58" s="16" t="e">
        <f t="shared" si="61"/>
        <v>#N/A</v>
      </c>
      <c r="AV58" s="16" t="e">
        <f t="shared" ca="1" si="62"/>
        <v>#N/A</v>
      </c>
      <c r="AW58" s="199">
        <f t="shared" si="48"/>
        <v>43835</v>
      </c>
      <c r="AX58" s="203">
        <f t="shared" si="49"/>
        <v>1</v>
      </c>
      <c r="AZ58" s="221">
        <v>50</v>
      </c>
      <c r="BA58" s="166" t="str">
        <f t="shared" ca="1" si="50"/>
        <v/>
      </c>
      <c r="BB58" s="32">
        <f t="shared" si="73"/>
        <v>43835</v>
      </c>
      <c r="BC58" s="100" t="e">
        <f t="shared" ca="1" si="74"/>
        <v>#N/A</v>
      </c>
      <c r="BD58" s="100" t="e">
        <f t="shared" ca="1" si="75"/>
        <v>#N/A</v>
      </c>
      <c r="BE58" s="100" t="e">
        <f t="shared" si="76"/>
        <v>#N/A</v>
      </c>
      <c r="BF58" s="100" t="e">
        <f t="shared" si="77"/>
        <v>#N/A</v>
      </c>
      <c r="BG58" s="223" t="e">
        <f t="shared" si="78"/>
        <v>#N/A</v>
      </c>
      <c r="BH58" s="246" t="str">
        <f t="shared" ca="1" si="51"/>
        <v/>
      </c>
      <c r="BI58" s="229" t="e">
        <f t="shared" si="79"/>
        <v>#N/A</v>
      </c>
      <c r="BJ58" s="100" t="e">
        <f t="shared" si="80"/>
        <v>#N/A</v>
      </c>
      <c r="BK58" s="100" t="e">
        <f t="shared" si="54"/>
        <v>#N/A</v>
      </c>
      <c r="BL58" s="100" t="e">
        <f t="shared" si="55"/>
        <v>#N/A</v>
      </c>
      <c r="BP58" s="3">
        <v>50</v>
      </c>
      <c r="BQ58" s="1">
        <f t="shared" ca="1" si="81"/>
        <v>30</v>
      </c>
      <c r="BR58" s="1" t="e">
        <f t="shared" si="82"/>
        <v>#N/A</v>
      </c>
      <c r="BS58" s="1" t="e">
        <f t="shared" si="83"/>
        <v>#N/A</v>
      </c>
      <c r="BU58" s="1">
        <v>50</v>
      </c>
      <c r="BV58" s="1" t="e">
        <f t="shared" ca="1" si="84"/>
        <v>#N/A</v>
      </c>
      <c r="BW58" s="1" t="e">
        <f t="shared" ca="1" si="85"/>
        <v>#N/A</v>
      </c>
      <c r="BY58" s="1">
        <v>50</v>
      </c>
      <c r="BZ58" s="1" t="e">
        <f t="shared" ca="1" si="56"/>
        <v>#N/A</v>
      </c>
      <c r="CA58" s="1" t="e">
        <f t="shared" ca="1" si="86"/>
        <v>#N/A</v>
      </c>
      <c r="CB58" s="1" t="e">
        <f t="shared" ca="1" si="57"/>
        <v>#N/A</v>
      </c>
      <c r="CC58" s="1" t="e">
        <f t="shared" ca="1" si="87"/>
        <v>#N/A</v>
      </c>
      <c r="CD58" s="1"/>
      <c r="CE58" s="1"/>
      <c r="CF58" s="1">
        <v>50</v>
      </c>
      <c r="CG58" s="1" t="e">
        <f t="shared" si="88"/>
        <v>#N/A</v>
      </c>
      <c r="CH58" s="1" t="e">
        <f t="shared" si="89"/>
        <v>#N/A</v>
      </c>
      <c r="CI58" s="4" t="e">
        <f t="shared" si="90"/>
        <v>#N/A</v>
      </c>
      <c r="CK58" s="3">
        <f t="shared" si="91"/>
        <v>1</v>
      </c>
      <c r="CL58" s="4">
        <f t="shared" si="92"/>
        <v>1</v>
      </c>
    </row>
    <row r="59" spans="2:90" x14ac:dyDescent="0.25">
      <c r="B59">
        <f t="shared" si="58"/>
        <v>0</v>
      </c>
      <c r="C59" s="3">
        <v>51</v>
      </c>
      <c r="D59" s="2">
        <f>IF('Front sheet'!$E32="","",'Front sheet'!$E32)</f>
        <v>43849</v>
      </c>
      <c r="E59" s="1" t="e">
        <f>IF('Front sheet'!F32="",#N/A,'Front sheet'!F32)</f>
        <v>#N/A</v>
      </c>
      <c r="F59" s="1" t="str">
        <f t="shared" si="63"/>
        <v/>
      </c>
      <c r="G59" s="181" t="e">
        <f>IF(J59="",NA(),IF('Front sheet'!$T$7&lt;&gt;0,AVERAGE(Tally_CL),IF(F59=1,AVERAGE(Tally),IF(F59=2,AVERAGE(Tally2),IF(F59=3,AVERAGE(Tally3),IF(F59=4,AVERAGE(Tally4),IF(F59=5,AVERAGE(Tally5))))))))</f>
        <v>#N/A</v>
      </c>
      <c r="H59" s="181" t="e">
        <f t="shared" si="64"/>
        <v>#N/A</v>
      </c>
      <c r="I59" s="181" t="e">
        <f t="shared" si="65"/>
        <v>#N/A</v>
      </c>
      <c r="J59" s="4" t="str">
        <f t="shared" si="31"/>
        <v/>
      </c>
      <c r="K59" s="279" t="e">
        <f t="shared" si="32"/>
        <v>#N/A</v>
      </c>
      <c r="L59" s="15" t="e">
        <f t="shared" si="66"/>
        <v>#N/A</v>
      </c>
      <c r="M59" s="16" t="e">
        <f>IF(L59="",NA(),IF('Front sheet'!$T$7&lt;&gt;0,AVERAGE(MR_CL),IF(F59=1,AVERAGE(MR_1),IF(F59=2,AVERAGE(MR_2),IF(F59=3,AVERAGE(MR_3),IF(F59=4,AVERAGE(MR_4),IF(F59=5,AVERAGE(MR_5))))))))</f>
        <v>#N/A</v>
      </c>
      <c r="N59" s="16">
        <f t="shared" si="67"/>
        <v>0</v>
      </c>
      <c r="O59" s="170" t="e">
        <f t="shared" si="60"/>
        <v>#N/A</v>
      </c>
      <c r="Q59" s="15">
        <f>IF(ISERROR($E59),0,IF($E59&gt;$H59,MAX($Q$8:Q58)+1,0))</f>
        <v>0</v>
      </c>
      <c r="R59" s="170">
        <f>IF(ISERROR($E59),0,IF($E59&lt;$I59,MAX($R$8:R58)+1,0))</f>
        <v>0</v>
      </c>
      <c r="T59" s="15">
        <f t="shared" si="68"/>
        <v>0</v>
      </c>
      <c r="U59" s="170">
        <f t="shared" ca="1" si="34"/>
        <v>0</v>
      </c>
      <c r="W59" s="15">
        <f t="shared" si="69"/>
        <v>0</v>
      </c>
      <c r="X59" s="170">
        <f t="shared" ca="1" si="35"/>
        <v>0</v>
      </c>
      <c r="Z59" s="15">
        <f t="shared" si="70"/>
        <v>0</v>
      </c>
      <c r="AA59" s="267">
        <f t="shared" si="36"/>
        <v>0</v>
      </c>
      <c r="AC59" s="15">
        <f t="shared" si="71"/>
        <v>0</v>
      </c>
      <c r="AD59" s="267">
        <f t="shared" si="37"/>
        <v>0</v>
      </c>
      <c r="AE59" s="265">
        <f t="shared" si="38"/>
        <v>0</v>
      </c>
      <c r="AF59" s="15">
        <f t="shared" si="39"/>
        <v>0</v>
      </c>
      <c r="AG59" s="16">
        <f t="shared" ca="1" si="40"/>
        <v>0</v>
      </c>
      <c r="AH59" s="16">
        <f t="shared" si="41"/>
        <v>0</v>
      </c>
      <c r="AI59" s="16">
        <f t="shared" ca="1" si="42"/>
        <v>0</v>
      </c>
      <c r="AK59" s="15">
        <f>IF(ISERROR($L59),0,IF($L59&gt;$O59,MAX($AK$8:AK58)+1,0))</f>
        <v>0</v>
      </c>
      <c r="AL59" s="170" t="e">
        <f t="shared" si="72"/>
        <v>#N/A</v>
      </c>
      <c r="AN59" s="15" t="e">
        <f t="shared" si="43"/>
        <v>#N/A</v>
      </c>
      <c r="AO59" s="16" t="e">
        <f t="shared" ca="1" si="9"/>
        <v>#N/A</v>
      </c>
      <c r="AP59" s="16" t="e">
        <f>IF(C59&lt;=$E$3,IF(OR('Front sheet'!$O$3="",'Front sheet'!$O$3=0),NA(),'Front sheet'!$O$3),NA())</f>
        <v>#N/A</v>
      </c>
      <c r="AQ59" s="16" t="e">
        <f t="shared" ca="1" si="44"/>
        <v>#N/A</v>
      </c>
      <c r="AR59" s="16" t="e">
        <f t="shared" ca="1" si="45"/>
        <v>#N/A</v>
      </c>
      <c r="AS59" s="16" t="e">
        <f t="shared" ca="1" si="46"/>
        <v>#N/A</v>
      </c>
      <c r="AT59" s="16" t="e">
        <f t="shared" ca="1" si="47"/>
        <v>#N/A</v>
      </c>
      <c r="AU59" s="16" t="e">
        <f t="shared" si="61"/>
        <v>#N/A</v>
      </c>
      <c r="AV59" s="16" t="e">
        <f t="shared" ca="1" si="62"/>
        <v>#N/A</v>
      </c>
      <c r="AW59" s="199">
        <f t="shared" si="48"/>
        <v>43849</v>
      </c>
      <c r="AX59" s="203">
        <f t="shared" si="49"/>
        <v>1</v>
      </c>
      <c r="AZ59" s="221">
        <v>51</v>
      </c>
      <c r="BA59" s="166" t="str">
        <f t="shared" ca="1" si="50"/>
        <v/>
      </c>
      <c r="BB59" s="32">
        <f t="shared" si="73"/>
        <v>43849</v>
      </c>
      <c r="BC59" s="100" t="e">
        <f t="shared" ca="1" si="74"/>
        <v>#N/A</v>
      </c>
      <c r="BD59" s="100" t="e">
        <f t="shared" ca="1" si="75"/>
        <v>#N/A</v>
      </c>
      <c r="BE59" s="100" t="e">
        <f t="shared" si="76"/>
        <v>#N/A</v>
      </c>
      <c r="BF59" s="100" t="e">
        <f t="shared" si="77"/>
        <v>#N/A</v>
      </c>
      <c r="BG59" s="223" t="e">
        <f t="shared" si="78"/>
        <v>#N/A</v>
      </c>
      <c r="BH59" s="246" t="str">
        <f t="shared" ca="1" si="51"/>
        <v/>
      </c>
      <c r="BI59" s="229" t="e">
        <f t="shared" si="79"/>
        <v>#N/A</v>
      </c>
      <c r="BJ59" s="100" t="e">
        <f t="shared" si="80"/>
        <v>#N/A</v>
      </c>
      <c r="BK59" s="100" t="e">
        <f t="shared" si="54"/>
        <v>#N/A</v>
      </c>
      <c r="BL59" s="100" t="e">
        <f t="shared" si="55"/>
        <v>#N/A</v>
      </c>
      <c r="BP59" s="3">
        <v>51</v>
      </c>
      <c r="BQ59" s="1" t="e">
        <f t="shared" si="81"/>
        <v>#N/A</v>
      </c>
      <c r="BR59" s="1" t="e">
        <f t="shared" si="82"/>
        <v>#N/A</v>
      </c>
      <c r="BS59" s="1" t="e">
        <f t="shared" si="83"/>
        <v>#N/A</v>
      </c>
      <c r="BU59" s="1">
        <v>51</v>
      </c>
      <c r="BV59" s="1" t="e">
        <f t="shared" si="84"/>
        <v>#N/A</v>
      </c>
      <c r="BW59" s="1" t="e">
        <f t="shared" si="85"/>
        <v>#N/A</v>
      </c>
      <c r="BY59" s="1">
        <v>51</v>
      </c>
      <c r="BZ59" s="1" t="e">
        <f t="shared" si="56"/>
        <v>#N/A</v>
      </c>
      <c r="CA59" s="1" t="e">
        <f t="shared" si="86"/>
        <v>#N/A</v>
      </c>
      <c r="CB59" s="1" t="e">
        <f t="shared" si="57"/>
        <v>#N/A</v>
      </c>
      <c r="CC59" s="1" t="e">
        <f t="shared" si="87"/>
        <v>#N/A</v>
      </c>
      <c r="CD59" s="1"/>
      <c r="CE59" s="1"/>
      <c r="CF59" s="1">
        <v>51</v>
      </c>
      <c r="CG59" s="1" t="e">
        <f t="shared" si="88"/>
        <v>#N/A</v>
      </c>
      <c r="CH59" s="1" t="e">
        <f t="shared" si="89"/>
        <v>#N/A</v>
      </c>
      <c r="CI59" s="4" t="e">
        <f t="shared" si="90"/>
        <v>#N/A</v>
      </c>
      <c r="CK59" s="3">
        <f t="shared" si="91"/>
        <v>0</v>
      </c>
      <c r="CL59" s="4">
        <f t="shared" si="92"/>
        <v>0</v>
      </c>
    </row>
    <row r="60" spans="2:90" x14ac:dyDescent="0.25">
      <c r="B60">
        <f t="shared" si="58"/>
        <v>0</v>
      </c>
      <c r="C60" s="3">
        <v>52</v>
      </c>
      <c r="D60" s="2">
        <f>IF('Front sheet'!$E33="","",'Front sheet'!$E33)</f>
        <v>43863</v>
      </c>
      <c r="E60" s="1" t="e">
        <f>IF('Front sheet'!F33="",#N/A,'Front sheet'!F33)</f>
        <v>#N/A</v>
      </c>
      <c r="F60" s="1" t="str">
        <f t="shared" si="63"/>
        <v/>
      </c>
      <c r="G60" s="181" t="e">
        <f>IF(J60="",NA(),IF('Front sheet'!$T$7&lt;&gt;0,AVERAGE(Tally_CL),IF(F60=1,AVERAGE(Tally),IF(F60=2,AVERAGE(Tally2),IF(F60=3,AVERAGE(Tally3),IF(F60=4,AVERAGE(Tally4),IF(F60=5,AVERAGE(Tally5))))))))</f>
        <v>#N/A</v>
      </c>
      <c r="H60" s="181" t="e">
        <f t="shared" si="64"/>
        <v>#N/A</v>
      </c>
      <c r="I60" s="181" t="e">
        <f t="shared" si="65"/>
        <v>#N/A</v>
      </c>
      <c r="J60" s="4" t="str">
        <f t="shared" si="31"/>
        <v/>
      </c>
      <c r="K60" s="279" t="e">
        <f t="shared" si="32"/>
        <v>#N/A</v>
      </c>
      <c r="L60" s="15" t="e">
        <f t="shared" si="66"/>
        <v>#N/A</v>
      </c>
      <c r="M60" s="16" t="e">
        <f>IF(L60="",NA(),IF('Front sheet'!$T$7&lt;&gt;0,AVERAGE(MR_CL),IF(F60=1,AVERAGE(MR_1),IF(F60=2,AVERAGE(MR_2),IF(F60=3,AVERAGE(MR_3),IF(F60=4,AVERAGE(MR_4),IF(F60=5,AVERAGE(MR_5))))))))</f>
        <v>#N/A</v>
      </c>
      <c r="N60" s="16">
        <f t="shared" si="67"/>
        <v>0</v>
      </c>
      <c r="O60" s="170" t="e">
        <f t="shared" si="60"/>
        <v>#N/A</v>
      </c>
      <c r="Q60" s="15">
        <f>IF(ISERROR($E60),0,IF($E60&gt;$H60,MAX($Q$8:Q59)+1,0))</f>
        <v>0</v>
      </c>
      <c r="R60" s="170">
        <f>IF(ISERROR($E60),0,IF($E60&lt;$I60,MAX($R$8:R59)+1,0))</f>
        <v>0</v>
      </c>
      <c r="T60" s="15">
        <f t="shared" si="68"/>
        <v>0</v>
      </c>
      <c r="U60" s="170">
        <f t="shared" ca="1" si="34"/>
        <v>0</v>
      </c>
      <c r="W60" s="15">
        <f t="shared" si="69"/>
        <v>0</v>
      </c>
      <c r="X60" s="170">
        <f t="shared" ca="1" si="35"/>
        <v>0</v>
      </c>
      <c r="Z60" s="15">
        <f t="shared" si="70"/>
        <v>0</v>
      </c>
      <c r="AA60" s="267">
        <f t="shared" si="36"/>
        <v>0</v>
      </c>
      <c r="AC60" s="15">
        <f t="shared" si="71"/>
        <v>0</v>
      </c>
      <c r="AD60" s="267">
        <f t="shared" si="37"/>
        <v>0</v>
      </c>
      <c r="AE60" s="265">
        <f t="shared" si="38"/>
        <v>0</v>
      </c>
      <c r="AF60" s="15">
        <f t="shared" si="39"/>
        <v>0</v>
      </c>
      <c r="AG60" s="16">
        <f t="shared" ca="1" si="40"/>
        <v>0</v>
      </c>
      <c r="AH60" s="16">
        <f t="shared" si="41"/>
        <v>0</v>
      </c>
      <c r="AI60" s="16">
        <f t="shared" ca="1" si="42"/>
        <v>0</v>
      </c>
      <c r="AK60" s="15">
        <f>IF(ISERROR($L60),0,IF($L60&gt;$O60,MAX($AK$8:AK59)+1,0))</f>
        <v>0</v>
      </c>
      <c r="AL60" s="170" t="e">
        <f t="shared" si="72"/>
        <v>#N/A</v>
      </c>
      <c r="AN60" s="15" t="e">
        <f t="shared" si="43"/>
        <v>#N/A</v>
      </c>
      <c r="AO60" s="16" t="e">
        <f t="shared" ca="1" si="9"/>
        <v>#N/A</v>
      </c>
      <c r="AP60" s="16" t="e">
        <f>IF(C60&lt;=$E$3,IF(OR('Front sheet'!$O$3="",'Front sheet'!$O$3=0),NA(),'Front sheet'!$O$3),NA())</f>
        <v>#N/A</v>
      </c>
      <c r="AQ60" s="16" t="e">
        <f t="shared" ca="1" si="44"/>
        <v>#N/A</v>
      </c>
      <c r="AR60" s="16" t="e">
        <f t="shared" ca="1" si="45"/>
        <v>#N/A</v>
      </c>
      <c r="AS60" s="16" t="e">
        <f t="shared" ca="1" si="46"/>
        <v>#N/A</v>
      </c>
      <c r="AT60" s="16" t="e">
        <f t="shared" ca="1" si="47"/>
        <v>#N/A</v>
      </c>
      <c r="AU60" s="16" t="e">
        <f t="shared" si="61"/>
        <v>#N/A</v>
      </c>
      <c r="AV60" s="16" t="e">
        <f t="shared" ca="1" si="62"/>
        <v>#N/A</v>
      </c>
      <c r="AW60" s="199">
        <f t="shared" si="48"/>
        <v>43863</v>
      </c>
      <c r="AX60" s="203">
        <f t="shared" si="49"/>
        <v>1</v>
      </c>
      <c r="AZ60" s="221">
        <v>52</v>
      </c>
      <c r="BA60" s="166" t="str">
        <f t="shared" ca="1" si="50"/>
        <v/>
      </c>
      <c r="BB60" s="32">
        <f t="shared" si="73"/>
        <v>43863</v>
      </c>
      <c r="BC60" s="100" t="e">
        <f t="shared" ca="1" si="74"/>
        <v>#N/A</v>
      </c>
      <c r="BD60" s="100" t="e">
        <f t="shared" ca="1" si="75"/>
        <v>#N/A</v>
      </c>
      <c r="BE60" s="100" t="e">
        <f t="shared" si="76"/>
        <v>#N/A</v>
      </c>
      <c r="BF60" s="100" t="e">
        <f t="shared" si="77"/>
        <v>#N/A</v>
      </c>
      <c r="BG60" s="223" t="e">
        <f t="shared" si="78"/>
        <v>#N/A</v>
      </c>
      <c r="BH60" s="246" t="str">
        <f t="shared" ca="1" si="51"/>
        <v/>
      </c>
      <c r="BI60" s="229" t="e">
        <f t="shared" si="79"/>
        <v>#N/A</v>
      </c>
      <c r="BJ60" s="100" t="e">
        <f t="shared" si="80"/>
        <v>#N/A</v>
      </c>
      <c r="BK60" s="100" t="e">
        <f t="shared" si="54"/>
        <v>#N/A</v>
      </c>
      <c r="BL60" s="100" t="e">
        <f t="shared" si="55"/>
        <v>#N/A</v>
      </c>
      <c r="BP60" s="3">
        <v>52</v>
      </c>
      <c r="BQ60" s="1" t="e">
        <f t="shared" si="81"/>
        <v>#N/A</v>
      </c>
      <c r="BR60" s="1" t="e">
        <f t="shared" si="82"/>
        <v>#N/A</v>
      </c>
      <c r="BS60" s="1" t="e">
        <f t="shared" si="83"/>
        <v>#N/A</v>
      </c>
      <c r="BU60" s="1">
        <v>52</v>
      </c>
      <c r="BV60" s="1" t="e">
        <f t="shared" si="84"/>
        <v>#N/A</v>
      </c>
      <c r="BW60" s="1" t="e">
        <f t="shared" si="85"/>
        <v>#N/A</v>
      </c>
      <c r="BY60" s="1">
        <v>52</v>
      </c>
      <c r="BZ60" s="1" t="e">
        <f t="shared" si="56"/>
        <v>#N/A</v>
      </c>
      <c r="CA60" s="1" t="e">
        <f t="shared" si="86"/>
        <v>#N/A</v>
      </c>
      <c r="CB60" s="1" t="e">
        <f t="shared" si="57"/>
        <v>#N/A</v>
      </c>
      <c r="CC60" s="1" t="e">
        <f t="shared" si="87"/>
        <v>#N/A</v>
      </c>
      <c r="CD60" s="1"/>
      <c r="CE60" s="1"/>
      <c r="CF60" s="1">
        <v>52</v>
      </c>
      <c r="CG60" s="1" t="e">
        <f t="shared" si="88"/>
        <v>#N/A</v>
      </c>
      <c r="CH60" s="1" t="e">
        <f t="shared" si="89"/>
        <v>#N/A</v>
      </c>
      <c r="CI60" s="4" t="e">
        <f t="shared" si="90"/>
        <v>#N/A</v>
      </c>
      <c r="CK60" s="3">
        <f t="shared" si="91"/>
        <v>0</v>
      </c>
      <c r="CL60" s="4">
        <f t="shared" si="92"/>
        <v>0</v>
      </c>
    </row>
    <row r="61" spans="2:90" x14ac:dyDescent="0.25">
      <c r="B61">
        <f t="shared" si="58"/>
        <v>0</v>
      </c>
      <c r="C61" s="3">
        <v>53</v>
      </c>
      <c r="D61" s="2">
        <f>IF('Front sheet'!$E34="","",'Front sheet'!$E34)</f>
        <v>43877</v>
      </c>
      <c r="E61" s="1" t="e">
        <f>IF('Front sheet'!F34="",#N/A,'Front sheet'!F34)</f>
        <v>#N/A</v>
      </c>
      <c r="F61" s="1" t="str">
        <f t="shared" si="63"/>
        <v/>
      </c>
      <c r="G61" s="181" t="e">
        <f>IF(J61="",NA(),IF('Front sheet'!$T$7&lt;&gt;0,AVERAGE(Tally_CL),IF(F61=1,AVERAGE(Tally),IF(F61=2,AVERAGE(Tally2),IF(F61=3,AVERAGE(Tally3),IF(F61=4,AVERAGE(Tally4),IF(F61=5,AVERAGE(Tally5))))))))</f>
        <v>#N/A</v>
      </c>
      <c r="H61" s="181" t="e">
        <f t="shared" si="64"/>
        <v>#N/A</v>
      </c>
      <c r="I61" s="181" t="e">
        <f t="shared" si="65"/>
        <v>#N/A</v>
      </c>
      <c r="J61" s="4" t="str">
        <f t="shared" si="31"/>
        <v/>
      </c>
      <c r="K61" s="279" t="e">
        <f t="shared" si="32"/>
        <v>#N/A</v>
      </c>
      <c r="L61" s="15" t="e">
        <f t="shared" si="66"/>
        <v>#N/A</v>
      </c>
      <c r="M61" s="16" t="e">
        <f>IF(L61="",NA(),IF('Front sheet'!$T$7&lt;&gt;0,AVERAGE(MR_CL),IF(F61=1,AVERAGE(MR_1),IF(F61=2,AVERAGE(MR_2),IF(F61=3,AVERAGE(MR_3),IF(F61=4,AVERAGE(MR_4),IF(F61=5,AVERAGE(MR_5))))))))</f>
        <v>#N/A</v>
      </c>
      <c r="N61" s="16">
        <f t="shared" si="67"/>
        <v>0</v>
      </c>
      <c r="O61" s="170" t="e">
        <f t="shared" si="60"/>
        <v>#N/A</v>
      </c>
      <c r="Q61" s="15">
        <f>IF(ISERROR($E61),0,IF($E61&gt;$H61,MAX($Q$8:Q60)+1,0))</f>
        <v>0</v>
      </c>
      <c r="R61" s="170">
        <f>IF(ISERROR($E61),0,IF($E61&lt;$I61,MAX($R$8:R60)+1,0))</f>
        <v>0</v>
      </c>
      <c r="T61" s="15">
        <f t="shared" si="68"/>
        <v>0</v>
      </c>
      <c r="U61" s="170">
        <f t="shared" ca="1" si="34"/>
        <v>0</v>
      </c>
      <c r="W61" s="15">
        <f t="shared" si="69"/>
        <v>0</v>
      </c>
      <c r="X61" s="170">
        <f t="shared" ca="1" si="35"/>
        <v>0</v>
      </c>
      <c r="Z61" s="15">
        <f t="shared" si="70"/>
        <v>0</v>
      </c>
      <c r="AA61" s="267">
        <f t="shared" si="36"/>
        <v>0</v>
      </c>
      <c r="AC61" s="15">
        <f t="shared" si="71"/>
        <v>0</v>
      </c>
      <c r="AD61" s="267">
        <f t="shared" si="37"/>
        <v>0</v>
      </c>
      <c r="AE61" s="265">
        <f t="shared" si="38"/>
        <v>0</v>
      </c>
      <c r="AF61" s="15">
        <f t="shared" si="39"/>
        <v>0</v>
      </c>
      <c r="AG61" s="16">
        <f t="shared" si="40"/>
        <v>0</v>
      </c>
      <c r="AH61" s="16">
        <f t="shared" si="41"/>
        <v>0</v>
      </c>
      <c r="AI61" s="16">
        <f t="shared" si="42"/>
        <v>0</v>
      </c>
      <c r="AK61" s="15">
        <f>IF(ISERROR($L61),0,IF($L61&gt;$O61,MAX($AK$8:AK60)+1,0))</f>
        <v>0</v>
      </c>
      <c r="AL61" s="170" t="e">
        <f t="shared" si="72"/>
        <v>#N/A</v>
      </c>
      <c r="AN61" s="15" t="e">
        <f t="shared" si="43"/>
        <v>#N/A</v>
      </c>
      <c r="AO61" s="16" t="e">
        <f t="shared" ca="1" si="9"/>
        <v>#N/A</v>
      </c>
      <c r="AP61" s="16" t="e">
        <f>IF(C61&lt;=$E$3,IF(OR('Front sheet'!$O$3="",'Front sheet'!$O$3=0),NA(),'Front sheet'!$O$3),NA())</f>
        <v>#N/A</v>
      </c>
      <c r="AQ61" s="16" t="e">
        <f t="shared" ca="1" si="44"/>
        <v>#N/A</v>
      </c>
      <c r="AR61" s="16" t="e">
        <f t="shared" ca="1" si="45"/>
        <v>#N/A</v>
      </c>
      <c r="AS61" s="16" t="e">
        <f t="shared" ca="1" si="46"/>
        <v>#N/A</v>
      </c>
      <c r="AT61" s="16" t="e">
        <f t="shared" ca="1" si="47"/>
        <v>#N/A</v>
      </c>
      <c r="AU61" s="16" t="e">
        <f t="shared" si="61"/>
        <v>#N/A</v>
      </c>
      <c r="AV61" s="16" t="e">
        <f t="shared" ca="1" si="62"/>
        <v>#N/A</v>
      </c>
      <c r="AW61" s="199">
        <f t="shared" si="48"/>
        <v>43877</v>
      </c>
      <c r="AX61" s="203">
        <f t="shared" si="49"/>
        <v>1</v>
      </c>
      <c r="AZ61" s="221">
        <v>53</v>
      </c>
      <c r="BA61" s="166" t="str">
        <f t="shared" ca="1" si="50"/>
        <v/>
      </c>
      <c r="BB61" s="32">
        <f t="shared" si="73"/>
        <v>43877</v>
      </c>
      <c r="BC61" s="100" t="e">
        <f t="shared" ca="1" si="74"/>
        <v>#N/A</v>
      </c>
      <c r="BD61" s="100" t="e">
        <f t="shared" ca="1" si="75"/>
        <v>#N/A</v>
      </c>
      <c r="BE61" s="100" t="e">
        <f t="shared" si="76"/>
        <v>#N/A</v>
      </c>
      <c r="BF61" s="100" t="e">
        <f t="shared" si="77"/>
        <v>#N/A</v>
      </c>
      <c r="BG61" s="223" t="e">
        <f t="shared" si="78"/>
        <v>#N/A</v>
      </c>
      <c r="BH61" s="246" t="str">
        <f t="shared" ca="1" si="51"/>
        <v/>
      </c>
      <c r="BI61" s="229" t="e">
        <f t="shared" si="79"/>
        <v>#N/A</v>
      </c>
      <c r="BJ61" s="100" t="e">
        <f t="shared" si="80"/>
        <v>#N/A</v>
      </c>
      <c r="BK61" s="100" t="e">
        <f t="shared" si="54"/>
        <v>#N/A</v>
      </c>
      <c r="BL61" s="100" t="e">
        <f t="shared" si="55"/>
        <v>#N/A</v>
      </c>
      <c r="BP61" s="3">
        <v>53</v>
      </c>
      <c r="BQ61" s="1" t="e">
        <f t="shared" si="81"/>
        <v>#N/A</v>
      </c>
      <c r="BR61" s="1" t="e">
        <f t="shared" si="82"/>
        <v>#N/A</v>
      </c>
      <c r="BS61" s="1" t="e">
        <f t="shared" si="83"/>
        <v>#N/A</v>
      </c>
      <c r="BU61" s="1">
        <v>53</v>
      </c>
      <c r="BV61" s="1" t="e">
        <f t="shared" si="84"/>
        <v>#N/A</v>
      </c>
      <c r="BW61" s="1" t="e">
        <f t="shared" si="85"/>
        <v>#N/A</v>
      </c>
      <c r="BY61" s="1">
        <v>53</v>
      </c>
      <c r="BZ61" s="1" t="e">
        <f t="shared" si="56"/>
        <v>#N/A</v>
      </c>
      <c r="CA61" s="1" t="e">
        <f t="shared" si="86"/>
        <v>#N/A</v>
      </c>
      <c r="CB61" s="1" t="e">
        <f t="shared" si="57"/>
        <v>#N/A</v>
      </c>
      <c r="CC61" s="1" t="e">
        <f t="shared" si="87"/>
        <v>#N/A</v>
      </c>
      <c r="CD61" s="1"/>
      <c r="CE61" s="1"/>
      <c r="CF61" s="1">
        <v>53</v>
      </c>
      <c r="CG61" s="1" t="e">
        <f t="shared" si="88"/>
        <v>#N/A</v>
      </c>
      <c r="CH61" s="1" t="e">
        <f t="shared" si="89"/>
        <v>#N/A</v>
      </c>
      <c r="CI61" s="4" t="e">
        <f t="shared" si="90"/>
        <v>#N/A</v>
      </c>
      <c r="CK61" s="3">
        <f t="shared" si="91"/>
        <v>0</v>
      </c>
      <c r="CL61" s="4">
        <f t="shared" si="92"/>
        <v>0</v>
      </c>
    </row>
    <row r="62" spans="2:90" x14ac:dyDescent="0.25">
      <c r="B62">
        <f t="shared" si="58"/>
        <v>0</v>
      </c>
      <c r="C62" s="3">
        <v>54</v>
      </c>
      <c r="D62" s="2">
        <f>IF('Front sheet'!$E35="","",'Front sheet'!$E35)</f>
        <v>43891</v>
      </c>
      <c r="E62" s="1" t="e">
        <f>IF('Front sheet'!F35="",#N/A,'Front sheet'!F35)</f>
        <v>#N/A</v>
      </c>
      <c r="F62" s="1" t="str">
        <f t="shared" si="63"/>
        <v/>
      </c>
      <c r="G62" s="181" t="e">
        <f>IF(J62="",NA(),IF('Front sheet'!$T$7&lt;&gt;0,AVERAGE(Tally_CL),IF(F62=1,AVERAGE(Tally),IF(F62=2,AVERAGE(Tally2),IF(F62=3,AVERAGE(Tally3),IF(F62=4,AVERAGE(Tally4),IF(F62=5,AVERAGE(Tally5))))))))</f>
        <v>#N/A</v>
      </c>
      <c r="H62" s="181" t="e">
        <f t="shared" si="64"/>
        <v>#N/A</v>
      </c>
      <c r="I62" s="181" t="e">
        <f t="shared" si="65"/>
        <v>#N/A</v>
      </c>
      <c r="J62" s="4" t="str">
        <f t="shared" si="31"/>
        <v/>
      </c>
      <c r="K62" s="279" t="e">
        <f t="shared" si="32"/>
        <v>#N/A</v>
      </c>
      <c r="L62" s="15" t="e">
        <f t="shared" si="66"/>
        <v>#N/A</v>
      </c>
      <c r="M62" s="16" t="e">
        <f>IF(L62="",NA(),IF('Front sheet'!$T$7&lt;&gt;0,AVERAGE(MR_CL),IF(F62=1,AVERAGE(MR_1),IF(F62=2,AVERAGE(MR_2),IF(F62=3,AVERAGE(MR_3),IF(F62=4,AVERAGE(MR_4),IF(F62=5,AVERAGE(MR_5))))))))</f>
        <v>#N/A</v>
      </c>
      <c r="N62" s="16">
        <f t="shared" si="67"/>
        <v>0</v>
      </c>
      <c r="O62" s="170" t="e">
        <f t="shared" si="60"/>
        <v>#N/A</v>
      </c>
      <c r="Q62" s="15">
        <f>IF(ISERROR($E62),0,IF($E62&gt;$H62,MAX($Q$8:Q61)+1,0))</f>
        <v>0</v>
      </c>
      <c r="R62" s="170">
        <f>IF(ISERROR($E62),0,IF($E62&lt;$I62,MAX($R$8:R61)+1,0))</f>
        <v>0</v>
      </c>
      <c r="T62" s="15">
        <f t="shared" si="68"/>
        <v>0</v>
      </c>
      <c r="U62" s="170">
        <f t="shared" ca="1" si="34"/>
        <v>0</v>
      </c>
      <c r="W62" s="15">
        <f t="shared" si="69"/>
        <v>0</v>
      </c>
      <c r="X62" s="170">
        <f t="shared" ca="1" si="35"/>
        <v>0</v>
      </c>
      <c r="Z62" s="15">
        <f t="shared" si="70"/>
        <v>0</v>
      </c>
      <c r="AA62" s="267">
        <f t="shared" si="36"/>
        <v>0</v>
      </c>
      <c r="AC62" s="15">
        <f t="shared" si="71"/>
        <v>0</v>
      </c>
      <c r="AD62" s="267">
        <f t="shared" si="37"/>
        <v>0</v>
      </c>
      <c r="AE62" s="265">
        <f t="shared" si="38"/>
        <v>0</v>
      </c>
      <c r="AF62" s="15">
        <f t="shared" si="39"/>
        <v>0</v>
      </c>
      <c r="AG62" s="16">
        <f t="shared" si="40"/>
        <v>0</v>
      </c>
      <c r="AH62" s="16">
        <f t="shared" si="41"/>
        <v>0</v>
      </c>
      <c r="AI62" s="16">
        <f t="shared" si="42"/>
        <v>0</v>
      </c>
      <c r="AK62" s="15">
        <f>IF(ISERROR($L62),0,IF($L62&gt;$O62,MAX($AK$8:AK61)+1,0))</f>
        <v>0</v>
      </c>
      <c r="AL62" s="170" t="e">
        <f t="shared" si="72"/>
        <v>#N/A</v>
      </c>
      <c r="AN62" s="15" t="e">
        <f t="shared" si="43"/>
        <v>#N/A</v>
      </c>
      <c r="AO62" s="16" t="e">
        <f t="shared" ca="1" si="9"/>
        <v>#N/A</v>
      </c>
      <c r="AP62" s="16" t="e">
        <f>IF(C62&lt;=$E$3,IF(OR('Front sheet'!$O$3="",'Front sheet'!$O$3=0),NA(),'Front sheet'!$O$3),NA())</f>
        <v>#N/A</v>
      </c>
      <c r="AQ62" s="16" t="e">
        <f t="shared" ca="1" si="44"/>
        <v>#N/A</v>
      </c>
      <c r="AR62" s="16" t="e">
        <f t="shared" ca="1" si="45"/>
        <v>#N/A</v>
      </c>
      <c r="AS62" s="16" t="e">
        <f t="shared" ca="1" si="46"/>
        <v>#N/A</v>
      </c>
      <c r="AT62" s="16" t="e">
        <f t="shared" ca="1" si="47"/>
        <v>#N/A</v>
      </c>
      <c r="AU62" s="16" t="e">
        <f t="shared" si="61"/>
        <v>#N/A</v>
      </c>
      <c r="AV62" s="16" t="e">
        <f t="shared" ca="1" si="62"/>
        <v>#N/A</v>
      </c>
      <c r="AW62" s="199">
        <f t="shared" si="48"/>
        <v>43891</v>
      </c>
      <c r="AX62" s="203">
        <f t="shared" si="49"/>
        <v>1</v>
      </c>
      <c r="AZ62" s="221">
        <v>54</v>
      </c>
      <c r="BA62" s="166" t="str">
        <f t="shared" ca="1" si="50"/>
        <v/>
      </c>
      <c r="BB62" s="32">
        <f t="shared" si="73"/>
        <v>43891</v>
      </c>
      <c r="BC62" s="100" t="e">
        <f t="shared" ca="1" si="74"/>
        <v>#N/A</v>
      </c>
      <c r="BD62" s="100" t="e">
        <f t="shared" ca="1" si="75"/>
        <v>#N/A</v>
      </c>
      <c r="BE62" s="100" t="e">
        <f t="shared" si="76"/>
        <v>#N/A</v>
      </c>
      <c r="BF62" s="100" t="e">
        <f t="shared" si="77"/>
        <v>#N/A</v>
      </c>
      <c r="BG62" s="223" t="e">
        <f t="shared" si="78"/>
        <v>#N/A</v>
      </c>
      <c r="BH62" s="246" t="str">
        <f t="shared" ca="1" si="51"/>
        <v/>
      </c>
      <c r="BI62" s="229" t="e">
        <f t="shared" si="79"/>
        <v>#N/A</v>
      </c>
      <c r="BJ62" s="100" t="e">
        <f t="shared" si="80"/>
        <v>#N/A</v>
      </c>
      <c r="BK62" s="100" t="e">
        <f t="shared" si="54"/>
        <v>#N/A</v>
      </c>
      <c r="BL62" s="100" t="e">
        <f t="shared" si="55"/>
        <v>#N/A</v>
      </c>
      <c r="BP62" s="3">
        <v>54</v>
      </c>
      <c r="BQ62" s="1" t="e">
        <f t="shared" si="81"/>
        <v>#N/A</v>
      </c>
      <c r="BR62" s="1" t="e">
        <f t="shared" si="82"/>
        <v>#N/A</v>
      </c>
      <c r="BS62" s="1" t="e">
        <f t="shared" si="83"/>
        <v>#N/A</v>
      </c>
      <c r="BU62" s="1">
        <v>54</v>
      </c>
      <c r="BV62" s="1" t="e">
        <f t="shared" si="84"/>
        <v>#N/A</v>
      </c>
      <c r="BW62" s="1" t="e">
        <f t="shared" si="85"/>
        <v>#N/A</v>
      </c>
      <c r="BY62" s="1">
        <v>54</v>
      </c>
      <c r="BZ62" s="1" t="e">
        <f t="shared" si="56"/>
        <v>#N/A</v>
      </c>
      <c r="CA62" s="1" t="e">
        <f t="shared" si="86"/>
        <v>#N/A</v>
      </c>
      <c r="CB62" s="1" t="e">
        <f t="shared" si="57"/>
        <v>#N/A</v>
      </c>
      <c r="CC62" s="1" t="e">
        <f t="shared" si="87"/>
        <v>#N/A</v>
      </c>
      <c r="CD62" s="1"/>
      <c r="CE62" s="1"/>
      <c r="CF62" s="1">
        <v>54</v>
      </c>
      <c r="CG62" s="1" t="e">
        <f t="shared" si="88"/>
        <v>#N/A</v>
      </c>
      <c r="CH62" s="1" t="e">
        <f t="shared" si="89"/>
        <v>#N/A</v>
      </c>
      <c r="CI62" s="4" t="e">
        <f t="shared" si="90"/>
        <v>#N/A</v>
      </c>
      <c r="CK62" s="3">
        <f t="shared" si="91"/>
        <v>0</v>
      </c>
      <c r="CL62" s="4">
        <f t="shared" si="92"/>
        <v>0</v>
      </c>
    </row>
    <row r="63" spans="2:90" x14ac:dyDescent="0.25">
      <c r="B63">
        <f t="shared" si="58"/>
        <v>0</v>
      </c>
      <c r="C63" s="3">
        <v>55</v>
      </c>
      <c r="D63" s="2">
        <f>IF('Front sheet'!$E36="","",'Front sheet'!$E36)</f>
        <v>43905</v>
      </c>
      <c r="E63" s="1" t="e">
        <f>IF('Front sheet'!F36="",#N/A,'Front sheet'!F36)</f>
        <v>#N/A</v>
      </c>
      <c r="F63" s="1" t="str">
        <f t="shared" si="63"/>
        <v/>
      </c>
      <c r="G63" s="181" t="e">
        <f>IF(J63="",NA(),IF('Front sheet'!$T$7&lt;&gt;0,AVERAGE(Tally_CL),IF(F63=1,AVERAGE(Tally),IF(F63=2,AVERAGE(Tally2),IF(F63=3,AVERAGE(Tally3),IF(F63=4,AVERAGE(Tally4),IF(F63=5,AVERAGE(Tally5))))))))</f>
        <v>#N/A</v>
      </c>
      <c r="H63" s="181" t="e">
        <f t="shared" si="64"/>
        <v>#N/A</v>
      </c>
      <c r="I63" s="181" t="e">
        <f t="shared" si="65"/>
        <v>#N/A</v>
      </c>
      <c r="J63" s="4" t="str">
        <f t="shared" si="31"/>
        <v/>
      </c>
      <c r="K63" s="279" t="e">
        <f t="shared" si="32"/>
        <v>#N/A</v>
      </c>
      <c r="L63" s="15" t="e">
        <f t="shared" si="66"/>
        <v>#N/A</v>
      </c>
      <c r="M63" s="16" t="e">
        <f>IF(L63="",NA(),IF('Front sheet'!$T$7&lt;&gt;0,AVERAGE(MR_CL),IF(F63=1,AVERAGE(MR_1),IF(F63=2,AVERAGE(MR_2),IF(F63=3,AVERAGE(MR_3),IF(F63=4,AVERAGE(MR_4),IF(F63=5,AVERAGE(MR_5))))))))</f>
        <v>#N/A</v>
      </c>
      <c r="N63" s="16">
        <f t="shared" si="67"/>
        <v>0</v>
      </c>
      <c r="O63" s="170" t="e">
        <f t="shared" si="60"/>
        <v>#N/A</v>
      </c>
      <c r="Q63" s="15">
        <f>IF(ISERROR($E63),0,IF($E63&gt;$H63,MAX($Q$8:Q62)+1,0))</f>
        <v>0</v>
      </c>
      <c r="R63" s="170">
        <f>IF(ISERROR($E63),0,IF($E63&lt;$I63,MAX($R$8:R62)+1,0))</f>
        <v>0</v>
      </c>
      <c r="T63" s="15">
        <f t="shared" si="68"/>
        <v>0</v>
      </c>
      <c r="U63" s="170">
        <f t="shared" ca="1" si="34"/>
        <v>0</v>
      </c>
      <c r="W63" s="15">
        <f t="shared" si="69"/>
        <v>0</v>
      </c>
      <c r="X63" s="170">
        <f t="shared" ca="1" si="35"/>
        <v>0</v>
      </c>
      <c r="Z63" s="15">
        <f t="shared" si="70"/>
        <v>0</v>
      </c>
      <c r="AA63" s="267">
        <f t="shared" si="36"/>
        <v>0</v>
      </c>
      <c r="AC63" s="15">
        <f t="shared" si="71"/>
        <v>0</v>
      </c>
      <c r="AD63" s="267">
        <f t="shared" si="37"/>
        <v>0</v>
      </c>
      <c r="AE63" s="265">
        <f t="shared" si="38"/>
        <v>0</v>
      </c>
      <c r="AF63" s="15">
        <f t="shared" si="39"/>
        <v>0</v>
      </c>
      <c r="AG63" s="16">
        <f t="shared" si="40"/>
        <v>0</v>
      </c>
      <c r="AH63" s="16">
        <f t="shared" si="41"/>
        <v>0</v>
      </c>
      <c r="AI63" s="16">
        <f t="shared" si="42"/>
        <v>0</v>
      </c>
      <c r="AK63" s="15">
        <f>IF(ISERROR($L63),0,IF($L63&gt;$O63,MAX($AK$8:AK62)+1,0))</f>
        <v>0</v>
      </c>
      <c r="AL63" s="170" t="e">
        <f t="shared" si="72"/>
        <v>#N/A</v>
      </c>
      <c r="AN63" s="15" t="e">
        <f t="shared" si="43"/>
        <v>#N/A</v>
      </c>
      <c r="AO63" s="16" t="e">
        <f t="shared" ca="1" si="9"/>
        <v>#N/A</v>
      </c>
      <c r="AP63" s="16" t="e">
        <f>IF(C63&lt;=$E$3,IF(OR('Front sheet'!$O$3="",'Front sheet'!$O$3=0),NA(),'Front sheet'!$O$3),NA())</f>
        <v>#N/A</v>
      </c>
      <c r="AQ63" s="16" t="e">
        <f t="shared" ca="1" si="44"/>
        <v>#N/A</v>
      </c>
      <c r="AR63" s="16" t="e">
        <f t="shared" ca="1" si="45"/>
        <v>#N/A</v>
      </c>
      <c r="AS63" s="16" t="e">
        <f t="shared" ca="1" si="46"/>
        <v>#N/A</v>
      </c>
      <c r="AT63" s="16" t="e">
        <f t="shared" ca="1" si="47"/>
        <v>#N/A</v>
      </c>
      <c r="AU63" s="16" t="e">
        <f t="shared" si="61"/>
        <v>#N/A</v>
      </c>
      <c r="AV63" s="16" t="e">
        <f t="shared" ca="1" si="62"/>
        <v>#N/A</v>
      </c>
      <c r="AW63" s="199">
        <f t="shared" si="48"/>
        <v>43905</v>
      </c>
      <c r="AX63" s="203">
        <f t="shared" si="49"/>
        <v>1</v>
      </c>
      <c r="AZ63" s="221">
        <v>55</v>
      </c>
      <c r="BA63" s="166" t="str">
        <f t="shared" ca="1" si="50"/>
        <v/>
      </c>
      <c r="BB63" s="32">
        <f t="shared" si="73"/>
        <v>43905</v>
      </c>
      <c r="BC63" s="100" t="e">
        <f t="shared" ca="1" si="74"/>
        <v>#N/A</v>
      </c>
      <c r="BD63" s="100" t="e">
        <f t="shared" ca="1" si="75"/>
        <v>#N/A</v>
      </c>
      <c r="BE63" s="100" t="e">
        <f t="shared" si="76"/>
        <v>#N/A</v>
      </c>
      <c r="BF63" s="100" t="e">
        <f t="shared" si="77"/>
        <v>#N/A</v>
      </c>
      <c r="BG63" s="223" t="e">
        <f t="shared" si="78"/>
        <v>#N/A</v>
      </c>
      <c r="BH63" s="246" t="str">
        <f t="shared" ca="1" si="51"/>
        <v/>
      </c>
      <c r="BI63" s="229" t="e">
        <f t="shared" si="79"/>
        <v>#N/A</v>
      </c>
      <c r="BJ63" s="100" t="e">
        <f t="shared" si="80"/>
        <v>#N/A</v>
      </c>
      <c r="BK63" s="100" t="e">
        <f t="shared" si="54"/>
        <v>#N/A</v>
      </c>
      <c r="BL63" s="100" t="e">
        <f t="shared" si="55"/>
        <v>#N/A</v>
      </c>
      <c r="BP63" s="3">
        <v>55</v>
      </c>
      <c r="BQ63" s="1" t="e">
        <f t="shared" si="81"/>
        <v>#N/A</v>
      </c>
      <c r="BR63" s="1" t="e">
        <f t="shared" si="82"/>
        <v>#N/A</v>
      </c>
      <c r="BS63" s="1" t="e">
        <f t="shared" si="83"/>
        <v>#N/A</v>
      </c>
      <c r="BU63" s="1">
        <v>55</v>
      </c>
      <c r="BV63" s="1" t="e">
        <f t="shared" si="84"/>
        <v>#N/A</v>
      </c>
      <c r="BW63" s="1" t="e">
        <f t="shared" si="85"/>
        <v>#N/A</v>
      </c>
      <c r="BY63" s="1">
        <v>55</v>
      </c>
      <c r="BZ63" s="1" t="e">
        <f t="shared" si="56"/>
        <v>#N/A</v>
      </c>
      <c r="CA63" s="1" t="e">
        <f t="shared" si="86"/>
        <v>#N/A</v>
      </c>
      <c r="CB63" s="1" t="e">
        <f t="shared" si="57"/>
        <v>#N/A</v>
      </c>
      <c r="CC63" s="1" t="e">
        <f t="shared" si="87"/>
        <v>#N/A</v>
      </c>
      <c r="CD63" s="1"/>
      <c r="CE63" s="1"/>
      <c r="CF63" s="1">
        <v>55</v>
      </c>
      <c r="CG63" s="1" t="e">
        <f t="shared" si="88"/>
        <v>#N/A</v>
      </c>
      <c r="CH63" s="1" t="e">
        <f t="shared" si="89"/>
        <v>#N/A</v>
      </c>
      <c r="CI63" s="4" t="e">
        <f t="shared" si="90"/>
        <v>#N/A</v>
      </c>
      <c r="CK63" s="3">
        <f t="shared" si="91"/>
        <v>0</v>
      </c>
      <c r="CL63" s="4">
        <f t="shared" si="92"/>
        <v>0</v>
      </c>
    </row>
    <row r="64" spans="2:90" x14ac:dyDescent="0.25">
      <c r="B64">
        <f t="shared" si="58"/>
        <v>0</v>
      </c>
      <c r="C64" s="3">
        <v>56</v>
      </c>
      <c r="D64" s="2">
        <f>IF('Front sheet'!$E37="","",'Front sheet'!$E37)</f>
        <v>43919</v>
      </c>
      <c r="E64" s="1" t="e">
        <f>IF('Front sheet'!F37="",#N/A,'Front sheet'!F37)</f>
        <v>#N/A</v>
      </c>
      <c r="F64" s="1" t="str">
        <f t="shared" si="63"/>
        <v/>
      </c>
      <c r="G64" s="181" t="e">
        <f>IF(J64="",NA(),IF('Front sheet'!$T$7&lt;&gt;0,AVERAGE(Tally_CL),IF(F64=1,AVERAGE(Tally),IF(F64=2,AVERAGE(Tally2),IF(F64=3,AVERAGE(Tally3),IF(F64=4,AVERAGE(Tally4),IF(F64=5,AVERAGE(Tally5))))))))</f>
        <v>#N/A</v>
      </c>
      <c r="H64" s="181" t="e">
        <f t="shared" si="64"/>
        <v>#N/A</v>
      </c>
      <c r="I64" s="181" t="e">
        <f t="shared" si="65"/>
        <v>#N/A</v>
      </c>
      <c r="J64" s="4" t="str">
        <f t="shared" si="31"/>
        <v/>
      </c>
      <c r="K64" s="279" t="e">
        <f t="shared" si="32"/>
        <v>#N/A</v>
      </c>
      <c r="L64" s="15" t="e">
        <f t="shared" si="66"/>
        <v>#N/A</v>
      </c>
      <c r="M64" s="16" t="e">
        <f>IF(L64="",NA(),IF('Front sheet'!$T$7&lt;&gt;0,AVERAGE(MR_CL),IF(F64=1,AVERAGE(MR_1),IF(F64=2,AVERAGE(MR_2),IF(F64=3,AVERAGE(MR_3),IF(F64=4,AVERAGE(MR_4),IF(F64=5,AVERAGE(MR_5))))))))</f>
        <v>#N/A</v>
      </c>
      <c r="N64" s="16">
        <f t="shared" si="67"/>
        <v>0</v>
      </c>
      <c r="O64" s="170" t="e">
        <f t="shared" si="60"/>
        <v>#N/A</v>
      </c>
      <c r="Q64" s="15">
        <f>IF(ISERROR($E64),0,IF($E64&gt;$H64,MAX($Q$8:Q63)+1,0))</f>
        <v>0</v>
      </c>
      <c r="R64" s="170">
        <f>IF(ISERROR($E64),0,IF($E64&lt;$I64,MAX($R$8:R63)+1,0))</f>
        <v>0</v>
      </c>
      <c r="T64" s="15">
        <f t="shared" si="68"/>
        <v>0</v>
      </c>
      <c r="U64" s="170">
        <f t="shared" ca="1" si="34"/>
        <v>0</v>
      </c>
      <c r="W64" s="15">
        <f t="shared" si="69"/>
        <v>0</v>
      </c>
      <c r="X64" s="170">
        <f t="shared" ca="1" si="35"/>
        <v>0</v>
      </c>
      <c r="Z64" s="15">
        <f t="shared" si="70"/>
        <v>0</v>
      </c>
      <c r="AA64" s="267">
        <f t="shared" si="36"/>
        <v>0</v>
      </c>
      <c r="AC64" s="15">
        <f t="shared" si="71"/>
        <v>0</v>
      </c>
      <c r="AD64" s="267">
        <f t="shared" si="37"/>
        <v>0</v>
      </c>
      <c r="AE64" s="265">
        <f t="shared" si="38"/>
        <v>0</v>
      </c>
      <c r="AF64" s="15">
        <f t="shared" si="39"/>
        <v>0</v>
      </c>
      <c r="AG64" s="16">
        <f t="shared" si="40"/>
        <v>0</v>
      </c>
      <c r="AH64" s="16">
        <f t="shared" si="41"/>
        <v>0</v>
      </c>
      <c r="AI64" s="16">
        <f t="shared" si="42"/>
        <v>0</v>
      </c>
      <c r="AK64" s="15">
        <f>IF(ISERROR($L64),0,IF($L64&gt;$O64,MAX($AK$8:AK63)+1,0))</f>
        <v>0</v>
      </c>
      <c r="AL64" s="170" t="e">
        <f t="shared" si="72"/>
        <v>#N/A</v>
      </c>
      <c r="AN64" s="15" t="e">
        <f t="shared" si="43"/>
        <v>#N/A</v>
      </c>
      <c r="AO64" s="16" t="e">
        <f t="shared" ca="1" si="9"/>
        <v>#N/A</v>
      </c>
      <c r="AP64" s="16" t="e">
        <f>IF(C64&lt;=$E$3,IF(OR('Front sheet'!$O$3="",'Front sheet'!$O$3=0),NA(),'Front sheet'!$O$3),NA())</f>
        <v>#N/A</v>
      </c>
      <c r="AQ64" s="16" t="e">
        <f t="shared" ca="1" si="44"/>
        <v>#N/A</v>
      </c>
      <c r="AR64" s="16" t="e">
        <f t="shared" ca="1" si="45"/>
        <v>#N/A</v>
      </c>
      <c r="AS64" s="16" t="e">
        <f t="shared" ca="1" si="46"/>
        <v>#N/A</v>
      </c>
      <c r="AT64" s="16" t="e">
        <f t="shared" ca="1" si="47"/>
        <v>#N/A</v>
      </c>
      <c r="AU64" s="16" t="e">
        <f t="shared" si="61"/>
        <v>#N/A</v>
      </c>
      <c r="AV64" s="16" t="e">
        <f t="shared" ca="1" si="62"/>
        <v>#N/A</v>
      </c>
      <c r="AW64" s="199">
        <f t="shared" si="48"/>
        <v>43919</v>
      </c>
      <c r="AX64" s="203">
        <f t="shared" si="49"/>
        <v>1</v>
      </c>
      <c r="AZ64" s="221">
        <v>56</v>
      </c>
      <c r="BA64" s="166" t="str">
        <f t="shared" ca="1" si="50"/>
        <v/>
      </c>
      <c r="BB64" s="32">
        <f t="shared" si="73"/>
        <v>43919</v>
      </c>
      <c r="BC64" s="100" t="e">
        <f t="shared" ca="1" si="74"/>
        <v>#N/A</v>
      </c>
      <c r="BD64" s="100" t="e">
        <f t="shared" ca="1" si="75"/>
        <v>#N/A</v>
      </c>
      <c r="BE64" s="100" t="e">
        <f t="shared" si="76"/>
        <v>#N/A</v>
      </c>
      <c r="BF64" s="100" t="e">
        <f t="shared" si="77"/>
        <v>#N/A</v>
      </c>
      <c r="BG64" s="223" t="e">
        <f t="shared" si="78"/>
        <v>#N/A</v>
      </c>
      <c r="BH64" s="246" t="str">
        <f t="shared" ca="1" si="51"/>
        <v/>
      </c>
      <c r="BI64" s="229" t="e">
        <f t="shared" si="79"/>
        <v>#N/A</v>
      </c>
      <c r="BJ64" s="100" t="e">
        <f t="shared" si="80"/>
        <v>#N/A</v>
      </c>
      <c r="BK64" s="100" t="e">
        <f t="shared" si="54"/>
        <v>#N/A</v>
      </c>
      <c r="BL64" s="100" t="e">
        <f t="shared" si="55"/>
        <v>#N/A</v>
      </c>
      <c r="BP64" s="3">
        <v>56</v>
      </c>
      <c r="BQ64" s="1" t="e">
        <f t="shared" si="81"/>
        <v>#N/A</v>
      </c>
      <c r="BR64" s="1" t="e">
        <f t="shared" si="82"/>
        <v>#N/A</v>
      </c>
      <c r="BS64" s="1" t="e">
        <f t="shared" si="83"/>
        <v>#N/A</v>
      </c>
      <c r="BU64" s="1">
        <v>56</v>
      </c>
      <c r="BV64" s="1" t="e">
        <f t="shared" si="84"/>
        <v>#N/A</v>
      </c>
      <c r="BW64" s="1" t="e">
        <f t="shared" si="85"/>
        <v>#N/A</v>
      </c>
      <c r="BY64" s="1">
        <v>56</v>
      </c>
      <c r="BZ64" s="1" t="e">
        <f t="shared" si="56"/>
        <v>#N/A</v>
      </c>
      <c r="CA64" s="1" t="e">
        <f t="shared" si="86"/>
        <v>#N/A</v>
      </c>
      <c r="CB64" s="1" t="e">
        <f t="shared" si="57"/>
        <v>#N/A</v>
      </c>
      <c r="CC64" s="1" t="e">
        <f t="shared" si="87"/>
        <v>#N/A</v>
      </c>
      <c r="CD64" s="1"/>
      <c r="CE64" s="1"/>
      <c r="CF64" s="1">
        <v>56</v>
      </c>
      <c r="CG64" s="1" t="e">
        <f t="shared" si="88"/>
        <v>#N/A</v>
      </c>
      <c r="CH64" s="1" t="e">
        <f t="shared" si="89"/>
        <v>#N/A</v>
      </c>
      <c r="CI64" s="4" t="e">
        <f t="shared" si="90"/>
        <v>#N/A</v>
      </c>
      <c r="CK64" s="3">
        <f t="shared" si="91"/>
        <v>0</v>
      </c>
      <c r="CL64" s="4">
        <f t="shared" si="92"/>
        <v>0</v>
      </c>
    </row>
    <row r="65" spans="2:90" x14ac:dyDescent="0.25">
      <c r="B65">
        <f t="shared" si="58"/>
        <v>0</v>
      </c>
      <c r="C65" s="3">
        <v>57</v>
      </c>
      <c r="D65" s="2">
        <f>'Front sheet'!G10</f>
        <v>43933</v>
      </c>
      <c r="E65" s="1" t="e">
        <f>IF('Front sheet'!H10="",#N/A,'Front sheet'!H10)</f>
        <v>#N/A</v>
      </c>
      <c r="F65" s="1" t="str">
        <f t="shared" si="63"/>
        <v/>
      </c>
      <c r="G65" s="181" t="e">
        <f>IF(J65="",NA(),IF('Front sheet'!$T$7&lt;&gt;0,AVERAGE(Tally_CL),IF(F65=1,AVERAGE(Tally),IF(F65=2,AVERAGE(Tally2),IF(F65=3,AVERAGE(Tally3),IF(F65=4,AVERAGE(Tally4),IF(F65=5,AVERAGE(Tally5))))))))</f>
        <v>#N/A</v>
      </c>
      <c r="H65" s="181" t="e">
        <f t="shared" si="64"/>
        <v>#N/A</v>
      </c>
      <c r="I65" s="181" t="e">
        <f t="shared" si="65"/>
        <v>#N/A</v>
      </c>
      <c r="J65" s="4" t="str">
        <f t="shared" si="31"/>
        <v/>
      </c>
      <c r="K65" s="279" t="e">
        <f t="shared" si="32"/>
        <v>#N/A</v>
      </c>
      <c r="L65" s="15" t="e">
        <f t="shared" si="66"/>
        <v>#N/A</v>
      </c>
      <c r="M65" s="16" t="e">
        <f>IF(L65="",NA(),IF('Front sheet'!$T$7&lt;&gt;0,AVERAGE(MR_CL),IF(F65=1,AVERAGE(MR_1),IF(F65=2,AVERAGE(MR_2),IF(F65=3,AVERAGE(MR_3),IF(F65=4,AVERAGE(MR_4),IF(F65=5,AVERAGE(MR_5))))))))</f>
        <v>#N/A</v>
      </c>
      <c r="N65" s="16">
        <f t="shared" si="67"/>
        <v>0</v>
      </c>
      <c r="O65" s="170" t="e">
        <f t="shared" si="60"/>
        <v>#N/A</v>
      </c>
      <c r="Q65" s="15">
        <f>IF(ISERROR($E65),0,IF($E65&gt;$H65,MAX($Q$8:Q64)+1,0))</f>
        <v>0</v>
      </c>
      <c r="R65" s="170">
        <f>IF(ISERROR($E65),0,IF($E65&lt;$I65,MAX($R$8:R64)+1,0))</f>
        <v>0</v>
      </c>
      <c r="T65" s="15">
        <f t="shared" si="68"/>
        <v>0</v>
      </c>
      <c r="U65" s="170">
        <f t="shared" ca="1" si="34"/>
        <v>0</v>
      </c>
      <c r="W65" s="15">
        <f t="shared" si="69"/>
        <v>0</v>
      </c>
      <c r="X65" s="170">
        <f t="shared" ca="1" si="35"/>
        <v>0</v>
      </c>
      <c r="Z65" s="15">
        <f t="shared" si="70"/>
        <v>0</v>
      </c>
      <c r="AA65" s="267">
        <f t="shared" si="36"/>
        <v>0</v>
      </c>
      <c r="AC65" s="15">
        <f t="shared" si="71"/>
        <v>0</v>
      </c>
      <c r="AD65" s="267">
        <f t="shared" si="37"/>
        <v>0</v>
      </c>
      <c r="AE65" s="265">
        <f t="shared" si="38"/>
        <v>0</v>
      </c>
      <c r="AF65" s="15">
        <f t="shared" si="39"/>
        <v>0</v>
      </c>
      <c r="AG65" s="16">
        <f t="shared" si="40"/>
        <v>0</v>
      </c>
      <c r="AH65" s="16">
        <f t="shared" si="41"/>
        <v>0</v>
      </c>
      <c r="AI65" s="16">
        <f t="shared" si="42"/>
        <v>0</v>
      </c>
      <c r="AK65" s="15">
        <f>IF(ISERROR($L65),0,IF($L65&gt;$O65,MAX($AK$8:AK64)+1,0))</f>
        <v>0</v>
      </c>
      <c r="AL65" s="170" t="e">
        <f t="shared" si="72"/>
        <v>#N/A</v>
      </c>
      <c r="AN65" s="15" t="e">
        <f t="shared" si="43"/>
        <v>#N/A</v>
      </c>
      <c r="AO65" s="16" t="e">
        <f t="shared" ca="1" si="9"/>
        <v>#N/A</v>
      </c>
      <c r="AP65" s="16" t="e">
        <f>IF(C65&lt;=$E$3,IF(OR('Front sheet'!$O$3="",'Front sheet'!$O$3=0),NA(),'Front sheet'!$O$3),NA())</f>
        <v>#N/A</v>
      </c>
      <c r="AQ65" s="16" t="e">
        <f t="shared" ca="1" si="44"/>
        <v>#N/A</v>
      </c>
      <c r="AR65" s="16" t="e">
        <f t="shared" ca="1" si="45"/>
        <v>#N/A</v>
      </c>
      <c r="AS65" s="16" t="e">
        <f t="shared" ca="1" si="46"/>
        <v>#N/A</v>
      </c>
      <c r="AT65" s="16" t="e">
        <f t="shared" ca="1" si="47"/>
        <v>#N/A</v>
      </c>
      <c r="AU65" s="16" t="e">
        <f t="shared" si="61"/>
        <v>#N/A</v>
      </c>
      <c r="AV65" s="16" t="e">
        <f t="shared" ca="1" si="62"/>
        <v>#N/A</v>
      </c>
      <c r="AW65" s="199">
        <f t="shared" si="48"/>
        <v>43933</v>
      </c>
      <c r="AX65" s="203">
        <f t="shared" si="49"/>
        <v>1</v>
      </c>
      <c r="AZ65" s="221">
        <v>57</v>
      </c>
      <c r="BA65" s="166" t="str">
        <f t="shared" ca="1" si="50"/>
        <v/>
      </c>
      <c r="BB65" s="32">
        <f t="shared" si="73"/>
        <v>43933</v>
      </c>
      <c r="BC65" s="100" t="e">
        <f t="shared" ca="1" si="74"/>
        <v>#N/A</v>
      </c>
      <c r="BD65" s="100" t="e">
        <f t="shared" ca="1" si="75"/>
        <v>#N/A</v>
      </c>
      <c r="BE65" s="100" t="e">
        <f t="shared" si="76"/>
        <v>#N/A</v>
      </c>
      <c r="BF65" s="100" t="e">
        <f t="shared" si="77"/>
        <v>#N/A</v>
      </c>
      <c r="BG65" s="223" t="e">
        <f t="shared" si="78"/>
        <v>#N/A</v>
      </c>
      <c r="BH65" s="246" t="str">
        <f t="shared" ca="1" si="51"/>
        <v/>
      </c>
      <c r="BI65" s="229" t="e">
        <f t="shared" si="79"/>
        <v>#N/A</v>
      </c>
      <c r="BJ65" s="100" t="e">
        <f t="shared" si="80"/>
        <v>#N/A</v>
      </c>
      <c r="BK65" s="100" t="e">
        <f t="shared" si="54"/>
        <v>#N/A</v>
      </c>
      <c r="BL65" s="100" t="e">
        <f t="shared" si="55"/>
        <v>#N/A</v>
      </c>
      <c r="BP65" s="3">
        <v>57</v>
      </c>
      <c r="BQ65" s="1" t="e">
        <f t="shared" si="81"/>
        <v>#N/A</v>
      </c>
      <c r="BR65" s="1" t="e">
        <f t="shared" si="82"/>
        <v>#N/A</v>
      </c>
      <c r="BS65" s="1" t="e">
        <f t="shared" si="83"/>
        <v>#N/A</v>
      </c>
      <c r="BU65" s="1">
        <v>57</v>
      </c>
      <c r="BV65" s="1" t="e">
        <f t="shared" si="84"/>
        <v>#N/A</v>
      </c>
      <c r="BW65" s="1" t="e">
        <f t="shared" si="85"/>
        <v>#N/A</v>
      </c>
      <c r="BY65" s="1">
        <v>57</v>
      </c>
      <c r="BZ65" s="1" t="e">
        <f t="shared" si="56"/>
        <v>#N/A</v>
      </c>
      <c r="CA65" s="1" t="e">
        <f t="shared" si="86"/>
        <v>#N/A</v>
      </c>
      <c r="CB65" s="1" t="e">
        <f t="shared" si="57"/>
        <v>#N/A</v>
      </c>
      <c r="CC65" s="1" t="e">
        <f t="shared" si="87"/>
        <v>#N/A</v>
      </c>
      <c r="CD65" s="1"/>
      <c r="CE65" s="1"/>
      <c r="CF65" s="1">
        <v>57</v>
      </c>
      <c r="CG65" s="1" t="e">
        <f t="shared" si="88"/>
        <v>#N/A</v>
      </c>
      <c r="CH65" s="1" t="e">
        <f t="shared" si="89"/>
        <v>#N/A</v>
      </c>
      <c r="CI65" s="4" t="e">
        <f t="shared" si="90"/>
        <v>#N/A</v>
      </c>
      <c r="CK65" s="3">
        <f t="shared" si="91"/>
        <v>0</v>
      </c>
      <c r="CL65" s="4">
        <f t="shared" si="92"/>
        <v>0</v>
      </c>
    </row>
    <row r="66" spans="2:90" x14ac:dyDescent="0.25">
      <c r="B66">
        <f t="shared" si="58"/>
        <v>0</v>
      </c>
      <c r="C66" s="3">
        <v>58</v>
      </c>
      <c r="D66" s="2">
        <f>IF('Front sheet'!$G11="","",'Front sheet'!$G11)</f>
        <v>43555</v>
      </c>
      <c r="E66" s="1" t="e">
        <f>IF('Front sheet'!H11="",#N/A,'Front sheet'!H11)</f>
        <v>#N/A</v>
      </c>
      <c r="F66" s="1" t="str">
        <f t="shared" si="63"/>
        <v/>
      </c>
      <c r="G66" s="181" t="e">
        <f>IF(J66="",NA(),IF('Front sheet'!$T$7&lt;&gt;0,AVERAGE(Tally_CL),IF(F66=1,AVERAGE(Tally),IF(F66=2,AVERAGE(Tally2),IF(F66=3,AVERAGE(Tally3),IF(F66=4,AVERAGE(Tally4),IF(F66=5,AVERAGE(Tally5))))))))</f>
        <v>#N/A</v>
      </c>
      <c r="H66" s="181" t="e">
        <f t="shared" si="64"/>
        <v>#N/A</v>
      </c>
      <c r="I66" s="181" t="e">
        <f t="shared" si="65"/>
        <v>#N/A</v>
      </c>
      <c r="J66" s="4" t="str">
        <f t="shared" si="31"/>
        <v/>
      </c>
      <c r="K66" s="279" t="e">
        <f t="shared" si="32"/>
        <v>#N/A</v>
      </c>
      <c r="L66" s="15" t="e">
        <f t="shared" si="66"/>
        <v>#N/A</v>
      </c>
      <c r="M66" s="16" t="e">
        <f>IF(L66="",NA(),IF('Front sheet'!$T$7&lt;&gt;0,AVERAGE(MR_CL),IF(F66=1,AVERAGE(MR_1),IF(F66=2,AVERAGE(MR_2),IF(F66=3,AVERAGE(MR_3),IF(F66=4,AVERAGE(MR_4),IF(F66=5,AVERAGE(MR_5))))))))</f>
        <v>#N/A</v>
      </c>
      <c r="N66" s="16">
        <f t="shared" si="67"/>
        <v>0</v>
      </c>
      <c r="O66" s="170" t="e">
        <f t="shared" si="60"/>
        <v>#N/A</v>
      </c>
      <c r="Q66" s="15">
        <f>IF(ISERROR($E66),0,IF($E66&gt;$H66,MAX($Q$8:Q65)+1,0))</f>
        <v>0</v>
      </c>
      <c r="R66" s="170">
        <f>IF(ISERROR($E66),0,IF($E66&lt;$I66,MAX($R$8:R65)+1,0))</f>
        <v>0</v>
      </c>
      <c r="T66" s="15">
        <f t="shared" si="68"/>
        <v>0</v>
      </c>
      <c r="U66" s="170">
        <f t="shared" ca="1" si="34"/>
        <v>0</v>
      </c>
      <c r="W66" s="15">
        <f t="shared" si="69"/>
        <v>0</v>
      </c>
      <c r="X66" s="170">
        <f t="shared" ca="1" si="35"/>
        <v>0</v>
      </c>
      <c r="Z66" s="15">
        <f t="shared" si="70"/>
        <v>0</v>
      </c>
      <c r="AA66" s="267">
        <f t="shared" si="36"/>
        <v>0</v>
      </c>
      <c r="AC66" s="15">
        <f t="shared" si="71"/>
        <v>0</v>
      </c>
      <c r="AD66" s="267">
        <f t="shared" si="37"/>
        <v>0</v>
      </c>
      <c r="AE66" s="265">
        <f t="shared" si="38"/>
        <v>0</v>
      </c>
      <c r="AF66" s="15">
        <f t="shared" si="39"/>
        <v>0</v>
      </c>
      <c r="AG66" s="16">
        <f t="shared" si="40"/>
        <v>0</v>
      </c>
      <c r="AH66" s="16">
        <f t="shared" si="41"/>
        <v>0</v>
      </c>
      <c r="AI66" s="16">
        <f t="shared" si="42"/>
        <v>0</v>
      </c>
      <c r="AK66" s="15">
        <f>IF(ISERROR($L66),0,IF($L66&gt;$O66,MAX($AK$8:AK65)+1,0))</f>
        <v>0</v>
      </c>
      <c r="AL66" s="170" t="e">
        <f t="shared" si="72"/>
        <v>#N/A</v>
      </c>
      <c r="AN66" s="15" t="e">
        <f t="shared" si="43"/>
        <v>#N/A</v>
      </c>
      <c r="AO66" s="16" t="e">
        <f t="shared" ca="1" si="9"/>
        <v>#N/A</v>
      </c>
      <c r="AP66" s="16" t="e">
        <f>IF(C66&lt;=$E$3,IF(OR('Front sheet'!$O$3="",'Front sheet'!$O$3=0),NA(),'Front sheet'!$O$3),NA())</f>
        <v>#N/A</v>
      </c>
      <c r="AQ66" s="16" t="e">
        <f t="shared" ca="1" si="44"/>
        <v>#N/A</v>
      </c>
      <c r="AR66" s="16" t="e">
        <f t="shared" ca="1" si="45"/>
        <v>#N/A</v>
      </c>
      <c r="AS66" s="16" t="e">
        <f t="shared" ca="1" si="46"/>
        <v>#N/A</v>
      </c>
      <c r="AT66" s="16" t="e">
        <f t="shared" ca="1" si="47"/>
        <v>#N/A</v>
      </c>
      <c r="AU66" s="16" t="e">
        <f t="shared" si="61"/>
        <v>#N/A</v>
      </c>
      <c r="AV66" s="16" t="e">
        <f t="shared" ca="1" si="62"/>
        <v>#N/A</v>
      </c>
      <c r="AW66" s="199">
        <f t="shared" si="48"/>
        <v>43555</v>
      </c>
      <c r="AX66" s="203">
        <f t="shared" si="49"/>
        <v>1</v>
      </c>
      <c r="AZ66" s="221">
        <v>58</v>
      </c>
      <c r="BA66" s="166">
        <f t="shared" ca="1" si="50"/>
        <v>3</v>
      </c>
      <c r="BB66" s="32">
        <f t="shared" si="73"/>
        <v>43555</v>
      </c>
      <c r="BC66" s="100" t="e">
        <f t="shared" ca="1" si="74"/>
        <v>#N/A</v>
      </c>
      <c r="BD66" s="100" t="e">
        <f t="shared" ca="1" si="75"/>
        <v>#N/A</v>
      </c>
      <c r="BE66" s="100" t="e">
        <f t="shared" si="76"/>
        <v>#N/A</v>
      </c>
      <c r="BF66" s="100" t="e">
        <f t="shared" si="77"/>
        <v>#N/A</v>
      </c>
      <c r="BG66" s="223" t="e">
        <f t="shared" si="78"/>
        <v>#N/A</v>
      </c>
      <c r="BH66" s="246">
        <f t="shared" ca="1" si="51"/>
        <v>2</v>
      </c>
      <c r="BI66" s="229" t="e">
        <f t="shared" si="79"/>
        <v>#N/A</v>
      </c>
      <c r="BJ66" s="100" t="e">
        <f t="shared" si="80"/>
        <v>#N/A</v>
      </c>
      <c r="BK66" s="100" t="e">
        <f t="shared" si="54"/>
        <v>#N/A</v>
      </c>
      <c r="BL66" s="100" t="e">
        <f t="shared" si="55"/>
        <v>#N/A</v>
      </c>
      <c r="BP66" s="3">
        <v>58</v>
      </c>
      <c r="BQ66" s="1" t="e">
        <f t="shared" si="81"/>
        <v>#N/A</v>
      </c>
      <c r="BR66" s="1" t="e">
        <f t="shared" si="82"/>
        <v>#N/A</v>
      </c>
      <c r="BS66" s="1" t="e">
        <f t="shared" si="83"/>
        <v>#N/A</v>
      </c>
      <c r="BU66" s="1">
        <v>58</v>
      </c>
      <c r="BV66" s="1" t="e">
        <f t="shared" si="84"/>
        <v>#N/A</v>
      </c>
      <c r="BW66" s="1" t="e">
        <f t="shared" si="85"/>
        <v>#N/A</v>
      </c>
      <c r="BY66" s="1">
        <v>58</v>
      </c>
      <c r="BZ66" s="1" t="e">
        <f t="shared" si="56"/>
        <v>#N/A</v>
      </c>
      <c r="CA66" s="1" t="e">
        <f t="shared" si="86"/>
        <v>#N/A</v>
      </c>
      <c r="CB66" s="1" t="e">
        <f t="shared" si="57"/>
        <v>#N/A</v>
      </c>
      <c r="CC66" s="1" t="e">
        <f t="shared" si="87"/>
        <v>#N/A</v>
      </c>
      <c r="CD66" s="1"/>
      <c r="CE66" s="1"/>
      <c r="CF66" s="1">
        <v>58</v>
      </c>
      <c r="CG66" s="1" t="e">
        <f t="shared" si="88"/>
        <v>#N/A</v>
      </c>
      <c r="CH66" s="1" t="e">
        <f t="shared" si="89"/>
        <v>#N/A</v>
      </c>
      <c r="CI66" s="4" t="e">
        <f t="shared" si="90"/>
        <v>#N/A</v>
      </c>
      <c r="CK66" s="3">
        <f t="shared" si="91"/>
        <v>0</v>
      </c>
      <c r="CL66" s="4">
        <f t="shared" si="92"/>
        <v>0</v>
      </c>
    </row>
    <row r="67" spans="2:90" x14ac:dyDescent="0.25">
      <c r="B67">
        <f t="shared" si="58"/>
        <v>0</v>
      </c>
      <c r="C67" s="3">
        <v>59</v>
      </c>
      <c r="D67" s="2">
        <f>IF('Front sheet'!$G12="","",'Front sheet'!$G12)</f>
        <v>43569</v>
      </c>
      <c r="E67" s="1" t="e">
        <f>IF('Front sheet'!H12="",#N/A,'Front sheet'!H12)</f>
        <v>#N/A</v>
      </c>
      <c r="F67" s="1" t="str">
        <f t="shared" si="63"/>
        <v/>
      </c>
      <c r="G67" s="181" t="e">
        <f>IF(J67="",NA(),IF('Front sheet'!$T$7&lt;&gt;0,AVERAGE(Tally_CL),IF(F67=1,AVERAGE(Tally),IF(F67=2,AVERAGE(Tally2),IF(F67=3,AVERAGE(Tally3),IF(F67=4,AVERAGE(Tally4),IF(F67=5,AVERAGE(Tally5))))))))</f>
        <v>#N/A</v>
      </c>
      <c r="H67" s="181" t="e">
        <f t="shared" si="64"/>
        <v>#N/A</v>
      </c>
      <c r="I67" s="181" t="e">
        <f t="shared" si="65"/>
        <v>#N/A</v>
      </c>
      <c r="J67" s="4" t="str">
        <f t="shared" si="31"/>
        <v/>
      </c>
      <c r="K67" s="279" t="e">
        <f t="shared" si="32"/>
        <v>#N/A</v>
      </c>
      <c r="L67" s="15" t="e">
        <f t="shared" si="66"/>
        <v>#N/A</v>
      </c>
      <c r="M67" s="16" t="e">
        <f>IF(L67="",NA(),IF('Front sheet'!$T$7&lt;&gt;0,AVERAGE(MR_CL),IF(F67=1,AVERAGE(MR_1),IF(F67=2,AVERAGE(MR_2),IF(F67=3,AVERAGE(MR_3),IF(F67=4,AVERAGE(MR_4),IF(F67=5,AVERAGE(MR_5))))))))</f>
        <v>#N/A</v>
      </c>
      <c r="N67" s="16">
        <f t="shared" si="67"/>
        <v>0</v>
      </c>
      <c r="O67" s="170" t="e">
        <f t="shared" si="60"/>
        <v>#N/A</v>
      </c>
      <c r="Q67" s="15">
        <f>IF(ISERROR($E67),0,IF($E67&gt;$H67,MAX($Q$8:Q66)+1,0))</f>
        <v>0</v>
      </c>
      <c r="R67" s="170">
        <f>IF(ISERROR($E67),0,IF($E67&lt;$I67,MAX($R$8:R66)+1,0))</f>
        <v>0</v>
      </c>
      <c r="T67" s="15">
        <f t="shared" si="68"/>
        <v>0</v>
      </c>
      <c r="U67" s="170">
        <f t="shared" ca="1" si="34"/>
        <v>0</v>
      </c>
      <c r="W67" s="15">
        <f t="shared" si="69"/>
        <v>0</v>
      </c>
      <c r="X67" s="170">
        <f t="shared" ca="1" si="35"/>
        <v>0</v>
      </c>
      <c r="Z67" s="15">
        <f t="shared" si="70"/>
        <v>0</v>
      </c>
      <c r="AA67" s="267">
        <f t="shared" si="36"/>
        <v>0</v>
      </c>
      <c r="AC67" s="15">
        <f t="shared" si="71"/>
        <v>0</v>
      </c>
      <c r="AD67" s="267">
        <f t="shared" si="37"/>
        <v>0</v>
      </c>
      <c r="AE67" s="265">
        <f t="shared" si="38"/>
        <v>0</v>
      </c>
      <c r="AF67" s="15">
        <f t="shared" si="39"/>
        <v>0</v>
      </c>
      <c r="AG67" s="16">
        <f t="shared" si="40"/>
        <v>0</v>
      </c>
      <c r="AH67" s="16">
        <f t="shared" si="41"/>
        <v>0</v>
      </c>
      <c r="AI67" s="16">
        <f t="shared" si="42"/>
        <v>0</v>
      </c>
      <c r="AK67" s="15">
        <f>IF(ISERROR($L67),0,IF($L67&gt;$O67,MAX($AK$8:AK66)+1,0))</f>
        <v>0</v>
      </c>
      <c r="AL67" s="170" t="e">
        <f t="shared" si="72"/>
        <v>#N/A</v>
      </c>
      <c r="AN67" s="15" t="e">
        <f t="shared" si="43"/>
        <v>#N/A</v>
      </c>
      <c r="AO67" s="16" t="e">
        <f t="shared" ca="1" si="9"/>
        <v>#N/A</v>
      </c>
      <c r="AP67" s="16" t="e">
        <f>IF(C67&lt;=$E$3,IF(OR('Front sheet'!$O$3="",'Front sheet'!$O$3=0),NA(),'Front sheet'!$O$3),NA())</f>
        <v>#N/A</v>
      </c>
      <c r="AQ67" s="16" t="e">
        <f t="shared" ca="1" si="44"/>
        <v>#N/A</v>
      </c>
      <c r="AR67" s="16" t="e">
        <f t="shared" ca="1" si="45"/>
        <v>#N/A</v>
      </c>
      <c r="AS67" s="16" t="e">
        <f t="shared" ca="1" si="46"/>
        <v>#N/A</v>
      </c>
      <c r="AT67" s="16" t="e">
        <f t="shared" ca="1" si="47"/>
        <v>#N/A</v>
      </c>
      <c r="AU67" s="16" t="e">
        <f t="shared" si="61"/>
        <v>#N/A</v>
      </c>
      <c r="AV67" s="16" t="e">
        <f t="shared" ca="1" si="62"/>
        <v>#N/A</v>
      </c>
      <c r="AW67" s="199">
        <f t="shared" si="48"/>
        <v>43569</v>
      </c>
      <c r="AX67" s="203">
        <f t="shared" si="49"/>
        <v>1</v>
      </c>
      <c r="AZ67" s="221">
        <v>59</v>
      </c>
      <c r="BA67" s="166" t="str">
        <f t="shared" ca="1" si="50"/>
        <v/>
      </c>
      <c r="BB67" s="32">
        <f t="shared" si="73"/>
        <v>43569</v>
      </c>
      <c r="BC67" s="100" t="e">
        <f t="shared" ca="1" si="74"/>
        <v>#N/A</v>
      </c>
      <c r="BD67" s="100" t="e">
        <f t="shared" ca="1" si="75"/>
        <v>#N/A</v>
      </c>
      <c r="BE67" s="100" t="e">
        <f t="shared" si="76"/>
        <v>#N/A</v>
      </c>
      <c r="BF67" s="100" t="e">
        <f t="shared" si="77"/>
        <v>#N/A</v>
      </c>
      <c r="BG67" s="223" t="e">
        <f t="shared" si="78"/>
        <v>#N/A</v>
      </c>
      <c r="BH67" s="246" t="str">
        <f t="shared" ca="1" si="51"/>
        <v/>
      </c>
      <c r="BI67" s="229" t="e">
        <f t="shared" si="79"/>
        <v>#N/A</v>
      </c>
      <c r="BJ67" s="100" t="e">
        <f t="shared" si="80"/>
        <v>#N/A</v>
      </c>
      <c r="BK67" s="100" t="e">
        <f t="shared" si="54"/>
        <v>#N/A</v>
      </c>
      <c r="BL67" s="100" t="e">
        <f t="shared" si="55"/>
        <v>#N/A</v>
      </c>
      <c r="BP67" s="3">
        <v>59</v>
      </c>
      <c r="BQ67" s="1" t="e">
        <f t="shared" si="81"/>
        <v>#N/A</v>
      </c>
      <c r="BR67" s="1" t="e">
        <f t="shared" si="82"/>
        <v>#N/A</v>
      </c>
      <c r="BS67" s="1" t="e">
        <f t="shared" si="83"/>
        <v>#N/A</v>
      </c>
      <c r="BU67" s="1">
        <v>59</v>
      </c>
      <c r="BV67" s="1" t="e">
        <f t="shared" si="84"/>
        <v>#N/A</v>
      </c>
      <c r="BW67" s="1" t="e">
        <f t="shared" si="85"/>
        <v>#N/A</v>
      </c>
      <c r="BY67" s="1">
        <v>59</v>
      </c>
      <c r="BZ67" s="1" t="e">
        <f t="shared" si="56"/>
        <v>#N/A</v>
      </c>
      <c r="CA67" s="1" t="e">
        <f t="shared" si="86"/>
        <v>#N/A</v>
      </c>
      <c r="CB67" s="1" t="e">
        <f t="shared" si="57"/>
        <v>#N/A</v>
      </c>
      <c r="CC67" s="1" t="e">
        <f t="shared" si="87"/>
        <v>#N/A</v>
      </c>
      <c r="CD67" s="1"/>
      <c r="CE67" s="1"/>
      <c r="CF67" s="1">
        <v>59</v>
      </c>
      <c r="CG67" s="1" t="e">
        <f t="shared" si="88"/>
        <v>#N/A</v>
      </c>
      <c r="CH67" s="1" t="e">
        <f t="shared" si="89"/>
        <v>#N/A</v>
      </c>
      <c r="CI67" s="4" t="e">
        <f t="shared" si="90"/>
        <v>#N/A</v>
      </c>
      <c r="CK67" s="3">
        <f t="shared" si="91"/>
        <v>0</v>
      </c>
      <c r="CL67" s="4">
        <f t="shared" si="92"/>
        <v>0</v>
      </c>
    </row>
    <row r="68" spans="2:90" x14ac:dyDescent="0.25">
      <c r="B68">
        <f t="shared" si="58"/>
        <v>0</v>
      </c>
      <c r="C68" s="3">
        <v>60</v>
      </c>
      <c r="D68" s="2">
        <f>IF('Front sheet'!$G13="","",'Front sheet'!$G13)</f>
        <v>43583</v>
      </c>
      <c r="E68" s="1" t="e">
        <f>IF('Front sheet'!H13="",#N/A,'Front sheet'!H13)</f>
        <v>#N/A</v>
      </c>
      <c r="F68" s="1" t="str">
        <f t="shared" si="63"/>
        <v/>
      </c>
      <c r="G68" s="181" t="e">
        <f>IF(J68="",NA(),IF('Front sheet'!$T$7&lt;&gt;0,AVERAGE(Tally_CL),IF(F68=1,AVERAGE(Tally),IF(F68=2,AVERAGE(Tally2),IF(F68=3,AVERAGE(Tally3),IF(F68=4,AVERAGE(Tally4),IF(F68=5,AVERAGE(Tally5))))))))</f>
        <v>#N/A</v>
      </c>
      <c r="H68" s="181" t="e">
        <f t="shared" si="64"/>
        <v>#N/A</v>
      </c>
      <c r="I68" s="181" t="e">
        <f t="shared" si="65"/>
        <v>#N/A</v>
      </c>
      <c r="J68" s="4" t="str">
        <f t="shared" si="31"/>
        <v/>
      </c>
      <c r="K68" s="279" t="e">
        <f t="shared" si="32"/>
        <v>#N/A</v>
      </c>
      <c r="L68" s="15" t="e">
        <f t="shared" si="66"/>
        <v>#N/A</v>
      </c>
      <c r="M68" s="16" t="e">
        <f>IF(L68="",NA(),IF('Front sheet'!$T$7&lt;&gt;0,AVERAGE(MR_CL),IF(F68=1,AVERAGE(MR_1),IF(F68=2,AVERAGE(MR_2),IF(F68=3,AVERAGE(MR_3),IF(F68=4,AVERAGE(MR_4),IF(F68=5,AVERAGE(MR_5))))))))</f>
        <v>#N/A</v>
      </c>
      <c r="N68" s="16">
        <f t="shared" si="67"/>
        <v>0</v>
      </c>
      <c r="O68" s="170" t="e">
        <f t="shared" si="60"/>
        <v>#N/A</v>
      </c>
      <c r="Q68" s="15">
        <f>IF(ISERROR($E68),0,IF($E68&gt;$H68,MAX($Q$8:Q67)+1,0))</f>
        <v>0</v>
      </c>
      <c r="R68" s="170">
        <f>IF(ISERROR($E68),0,IF($E68&lt;$I68,MAX($R$8:R67)+1,0))</f>
        <v>0</v>
      </c>
      <c r="T68" s="15">
        <f t="shared" si="68"/>
        <v>0</v>
      </c>
      <c r="U68" s="170">
        <f t="shared" ca="1" si="34"/>
        <v>0</v>
      </c>
      <c r="W68" s="15">
        <f t="shared" si="69"/>
        <v>0</v>
      </c>
      <c r="X68" s="170">
        <f t="shared" ca="1" si="35"/>
        <v>0</v>
      </c>
      <c r="Z68" s="15">
        <f t="shared" si="70"/>
        <v>0</v>
      </c>
      <c r="AA68" s="267">
        <f t="shared" si="36"/>
        <v>0</v>
      </c>
      <c r="AC68" s="15">
        <f t="shared" si="71"/>
        <v>0</v>
      </c>
      <c r="AD68" s="267">
        <f t="shared" si="37"/>
        <v>0</v>
      </c>
      <c r="AE68" s="265">
        <f t="shared" si="38"/>
        <v>0</v>
      </c>
      <c r="AF68" s="15">
        <f t="shared" si="39"/>
        <v>0</v>
      </c>
      <c r="AG68" s="16">
        <f t="shared" si="40"/>
        <v>0</v>
      </c>
      <c r="AH68" s="16">
        <f t="shared" si="41"/>
        <v>0</v>
      </c>
      <c r="AI68" s="16">
        <f t="shared" si="42"/>
        <v>0</v>
      </c>
      <c r="AK68" s="15">
        <f>IF(ISERROR($L68),0,IF($L68&gt;$O68,MAX($AK$8:AK67)+1,0))</f>
        <v>0</v>
      </c>
      <c r="AL68" s="170" t="e">
        <f t="shared" si="72"/>
        <v>#N/A</v>
      </c>
      <c r="AN68" s="15" t="e">
        <f t="shared" si="43"/>
        <v>#N/A</v>
      </c>
      <c r="AO68" s="16" t="e">
        <f t="shared" ca="1" si="9"/>
        <v>#N/A</v>
      </c>
      <c r="AP68" s="16" t="e">
        <f>IF(C68&lt;=$E$3,IF(OR('Front sheet'!$O$3="",'Front sheet'!$O$3=0),NA(),'Front sheet'!$O$3),NA())</f>
        <v>#N/A</v>
      </c>
      <c r="AQ68" s="16" t="e">
        <f t="shared" ca="1" si="44"/>
        <v>#N/A</v>
      </c>
      <c r="AR68" s="16" t="e">
        <f t="shared" ca="1" si="45"/>
        <v>#N/A</v>
      </c>
      <c r="AS68" s="16" t="e">
        <f t="shared" ca="1" si="46"/>
        <v>#N/A</v>
      </c>
      <c r="AT68" s="16" t="e">
        <f t="shared" ca="1" si="47"/>
        <v>#N/A</v>
      </c>
      <c r="AU68" s="16" t="e">
        <f t="shared" si="61"/>
        <v>#N/A</v>
      </c>
      <c r="AV68" s="16" t="e">
        <f t="shared" ca="1" si="62"/>
        <v>#N/A</v>
      </c>
      <c r="AW68" s="199">
        <f t="shared" si="48"/>
        <v>43583</v>
      </c>
      <c r="AX68" s="203">
        <f t="shared" si="49"/>
        <v>1</v>
      </c>
      <c r="AZ68" s="221">
        <v>60</v>
      </c>
      <c r="BA68" s="166" t="str">
        <f t="shared" ca="1" si="50"/>
        <v/>
      </c>
      <c r="BB68" s="32">
        <f t="shared" si="73"/>
        <v>43583</v>
      </c>
      <c r="BC68" s="100" t="e">
        <f t="shared" ca="1" si="74"/>
        <v>#N/A</v>
      </c>
      <c r="BD68" s="100" t="e">
        <f t="shared" ca="1" si="75"/>
        <v>#N/A</v>
      </c>
      <c r="BE68" s="100" t="e">
        <f t="shared" si="76"/>
        <v>#N/A</v>
      </c>
      <c r="BF68" s="100" t="e">
        <f t="shared" si="77"/>
        <v>#N/A</v>
      </c>
      <c r="BG68" s="223" t="e">
        <f t="shared" si="78"/>
        <v>#N/A</v>
      </c>
      <c r="BH68" s="246" t="str">
        <f t="shared" ca="1" si="51"/>
        <v/>
      </c>
      <c r="BI68" s="229" t="e">
        <f t="shared" si="79"/>
        <v>#N/A</v>
      </c>
      <c r="BJ68" s="100" t="e">
        <f t="shared" si="80"/>
        <v>#N/A</v>
      </c>
      <c r="BK68" s="100" t="e">
        <f t="shared" si="54"/>
        <v>#N/A</v>
      </c>
      <c r="BL68" s="100" t="e">
        <f t="shared" si="55"/>
        <v>#N/A</v>
      </c>
      <c r="BP68" s="3">
        <v>60</v>
      </c>
      <c r="BQ68" s="1" t="e">
        <f t="shared" si="81"/>
        <v>#N/A</v>
      </c>
      <c r="BR68" s="1" t="e">
        <f t="shared" si="82"/>
        <v>#N/A</v>
      </c>
      <c r="BS68" s="1" t="e">
        <f t="shared" si="83"/>
        <v>#N/A</v>
      </c>
      <c r="BU68" s="1">
        <v>60</v>
      </c>
      <c r="BV68" s="1" t="e">
        <f t="shared" si="84"/>
        <v>#N/A</v>
      </c>
      <c r="BW68" s="1" t="e">
        <f t="shared" si="85"/>
        <v>#N/A</v>
      </c>
      <c r="BY68" s="1">
        <v>60</v>
      </c>
      <c r="BZ68" s="1" t="e">
        <f t="shared" si="56"/>
        <v>#N/A</v>
      </c>
      <c r="CA68" s="1" t="e">
        <f t="shared" si="86"/>
        <v>#N/A</v>
      </c>
      <c r="CB68" s="1" t="e">
        <f t="shared" si="57"/>
        <v>#N/A</v>
      </c>
      <c r="CC68" s="1" t="e">
        <f t="shared" si="87"/>
        <v>#N/A</v>
      </c>
      <c r="CD68" s="1"/>
      <c r="CE68" s="1"/>
      <c r="CF68" s="1">
        <v>60</v>
      </c>
      <c r="CG68" s="1" t="e">
        <f t="shared" si="88"/>
        <v>#N/A</v>
      </c>
      <c r="CH68" s="1" t="e">
        <f t="shared" si="89"/>
        <v>#N/A</v>
      </c>
      <c r="CI68" s="4" t="e">
        <f t="shared" si="90"/>
        <v>#N/A</v>
      </c>
      <c r="CK68" s="3">
        <f t="shared" si="91"/>
        <v>0</v>
      </c>
      <c r="CL68" s="4">
        <f t="shared" si="92"/>
        <v>0</v>
      </c>
    </row>
    <row r="69" spans="2:90" x14ac:dyDescent="0.25">
      <c r="B69">
        <f t="shared" si="58"/>
        <v>0</v>
      </c>
      <c r="C69" s="3">
        <v>61</v>
      </c>
      <c r="D69" s="2">
        <f>IF('Front sheet'!$G14="","",'Front sheet'!$G14)</f>
        <v>43597</v>
      </c>
      <c r="E69" s="1" t="e">
        <f>IF('Front sheet'!H14="",#N/A,'Front sheet'!H14)</f>
        <v>#N/A</v>
      </c>
      <c r="F69" s="1" t="str">
        <f t="shared" si="63"/>
        <v/>
      </c>
      <c r="G69" s="181" t="e">
        <f>IF(J69="",NA(),IF('Front sheet'!$T$7&lt;&gt;0,AVERAGE(Tally_CL),IF(F69=1,AVERAGE(Tally),IF(F69=2,AVERAGE(Tally2),IF(F69=3,AVERAGE(Tally3),IF(F69=4,AVERAGE(Tally4),IF(F69=5,AVERAGE(Tally5))))))))</f>
        <v>#N/A</v>
      </c>
      <c r="H69" s="181" t="e">
        <f t="shared" si="64"/>
        <v>#N/A</v>
      </c>
      <c r="I69" s="181" t="e">
        <f t="shared" si="65"/>
        <v>#N/A</v>
      </c>
      <c r="J69" s="4" t="str">
        <f t="shared" si="31"/>
        <v/>
      </c>
      <c r="K69" s="279" t="e">
        <f t="shared" si="32"/>
        <v>#N/A</v>
      </c>
      <c r="L69" s="15" t="e">
        <f t="shared" si="66"/>
        <v>#N/A</v>
      </c>
      <c r="M69" s="16" t="e">
        <f>IF(L69="",NA(),IF('Front sheet'!$T$7&lt;&gt;0,AVERAGE(MR_CL),IF(F69=1,AVERAGE(MR_1),IF(F69=2,AVERAGE(MR_2),IF(F69=3,AVERAGE(MR_3),IF(F69=4,AVERAGE(MR_4),IF(F69=5,AVERAGE(MR_5))))))))</f>
        <v>#N/A</v>
      </c>
      <c r="N69" s="16">
        <f t="shared" si="67"/>
        <v>0</v>
      </c>
      <c r="O69" s="170" t="e">
        <f t="shared" si="60"/>
        <v>#N/A</v>
      </c>
      <c r="Q69" s="15">
        <f>IF(ISERROR($E69),0,IF($E69&gt;$H69,MAX($Q$8:Q68)+1,0))</f>
        <v>0</v>
      </c>
      <c r="R69" s="170">
        <f>IF(ISERROR($E69),0,IF($E69&lt;$I69,MAX($R$8:R68)+1,0))</f>
        <v>0</v>
      </c>
      <c r="T69" s="15">
        <f t="shared" si="68"/>
        <v>0</v>
      </c>
      <c r="U69" s="170">
        <f t="shared" ca="1" si="34"/>
        <v>0</v>
      </c>
      <c r="W69" s="15">
        <f t="shared" si="69"/>
        <v>0</v>
      </c>
      <c r="X69" s="170">
        <f t="shared" ca="1" si="35"/>
        <v>0</v>
      </c>
      <c r="Z69" s="15">
        <f t="shared" si="70"/>
        <v>0</v>
      </c>
      <c r="AA69" s="267">
        <f t="shared" si="36"/>
        <v>0</v>
      </c>
      <c r="AC69" s="15">
        <f t="shared" si="71"/>
        <v>0</v>
      </c>
      <c r="AD69" s="267">
        <f t="shared" si="37"/>
        <v>0</v>
      </c>
      <c r="AE69" s="265">
        <f t="shared" si="38"/>
        <v>0</v>
      </c>
      <c r="AF69" s="15">
        <f t="shared" si="39"/>
        <v>0</v>
      </c>
      <c r="AG69" s="16">
        <f t="shared" si="40"/>
        <v>0</v>
      </c>
      <c r="AH69" s="16">
        <f t="shared" si="41"/>
        <v>0</v>
      </c>
      <c r="AI69" s="16">
        <f t="shared" si="42"/>
        <v>0</v>
      </c>
      <c r="AK69" s="15">
        <f>IF(ISERROR($L69),0,IF($L69&gt;$O69,MAX($AK$8:AK68)+1,0))</f>
        <v>0</v>
      </c>
      <c r="AL69" s="170" t="e">
        <f t="shared" si="72"/>
        <v>#N/A</v>
      </c>
      <c r="AN69" s="15" t="e">
        <f t="shared" si="43"/>
        <v>#N/A</v>
      </c>
      <c r="AO69" s="16" t="e">
        <f t="shared" ca="1" si="9"/>
        <v>#N/A</v>
      </c>
      <c r="AP69" s="16" t="e">
        <f>IF(C69&lt;=$E$3,IF(OR('Front sheet'!$O$3="",'Front sheet'!$O$3=0),NA(),'Front sheet'!$O$3),NA())</f>
        <v>#N/A</v>
      </c>
      <c r="AQ69" s="16" t="e">
        <f t="shared" ca="1" si="44"/>
        <v>#N/A</v>
      </c>
      <c r="AR69" s="16" t="e">
        <f t="shared" ca="1" si="45"/>
        <v>#N/A</v>
      </c>
      <c r="AS69" s="16" t="e">
        <f t="shared" ca="1" si="46"/>
        <v>#N/A</v>
      </c>
      <c r="AT69" s="16" t="e">
        <f t="shared" ca="1" si="47"/>
        <v>#N/A</v>
      </c>
      <c r="AU69" s="16" t="e">
        <f t="shared" si="61"/>
        <v>#N/A</v>
      </c>
      <c r="AV69" s="16" t="e">
        <f t="shared" ca="1" si="62"/>
        <v>#N/A</v>
      </c>
      <c r="AW69" s="199">
        <f t="shared" si="48"/>
        <v>43597</v>
      </c>
      <c r="AX69" s="203">
        <f t="shared" si="49"/>
        <v>1</v>
      </c>
      <c r="AZ69" s="221">
        <v>61</v>
      </c>
      <c r="BA69" s="166">
        <f t="shared" ca="1" si="50"/>
        <v>1</v>
      </c>
      <c r="BB69" s="32">
        <f t="shared" si="73"/>
        <v>43597</v>
      </c>
      <c r="BC69" s="100" t="e">
        <f t="shared" ca="1" si="74"/>
        <v>#N/A</v>
      </c>
      <c r="BD69" s="100" t="e">
        <f t="shared" ca="1" si="75"/>
        <v>#N/A</v>
      </c>
      <c r="BE69" s="100" t="e">
        <f t="shared" si="76"/>
        <v>#N/A</v>
      </c>
      <c r="BF69" s="100" t="e">
        <f t="shared" si="77"/>
        <v>#N/A</v>
      </c>
      <c r="BG69" s="223" t="e">
        <f t="shared" si="78"/>
        <v>#N/A</v>
      </c>
      <c r="BH69" s="246" t="str">
        <f t="shared" ca="1" si="51"/>
        <v/>
      </c>
      <c r="BI69" s="229" t="e">
        <f t="shared" si="79"/>
        <v>#N/A</v>
      </c>
      <c r="BJ69" s="100" t="e">
        <f t="shared" si="80"/>
        <v>#N/A</v>
      </c>
      <c r="BK69" s="100" t="e">
        <f t="shared" si="54"/>
        <v>#N/A</v>
      </c>
      <c r="BL69" s="100" t="e">
        <f t="shared" si="55"/>
        <v>#N/A</v>
      </c>
      <c r="BP69" s="3">
        <v>61</v>
      </c>
      <c r="BQ69" s="1" t="e">
        <f t="shared" si="81"/>
        <v>#N/A</v>
      </c>
      <c r="BR69" s="1" t="e">
        <f t="shared" si="82"/>
        <v>#N/A</v>
      </c>
      <c r="BS69" s="1" t="e">
        <f t="shared" si="83"/>
        <v>#N/A</v>
      </c>
      <c r="BU69" s="1">
        <v>61</v>
      </c>
      <c r="BV69" s="1" t="e">
        <f t="shared" si="84"/>
        <v>#N/A</v>
      </c>
      <c r="BW69" s="1" t="e">
        <f t="shared" si="85"/>
        <v>#N/A</v>
      </c>
      <c r="BY69" s="1">
        <v>61</v>
      </c>
      <c r="BZ69" s="1" t="e">
        <f t="shared" si="56"/>
        <v>#N/A</v>
      </c>
      <c r="CA69" s="1" t="e">
        <f t="shared" si="86"/>
        <v>#N/A</v>
      </c>
      <c r="CB69" s="1" t="e">
        <f t="shared" si="57"/>
        <v>#N/A</v>
      </c>
      <c r="CC69" s="1" t="e">
        <f t="shared" si="87"/>
        <v>#N/A</v>
      </c>
      <c r="CD69" s="1"/>
      <c r="CE69" s="1"/>
      <c r="CF69" s="1">
        <v>61</v>
      </c>
      <c r="CG69" s="1" t="e">
        <f t="shared" si="88"/>
        <v>#N/A</v>
      </c>
      <c r="CH69" s="1" t="e">
        <f t="shared" si="89"/>
        <v>#N/A</v>
      </c>
      <c r="CI69" s="4" t="e">
        <f t="shared" si="90"/>
        <v>#N/A</v>
      </c>
      <c r="CK69" s="3">
        <f t="shared" si="91"/>
        <v>0</v>
      </c>
      <c r="CL69" s="4">
        <f t="shared" si="92"/>
        <v>0</v>
      </c>
    </row>
    <row r="70" spans="2:90" x14ac:dyDescent="0.25">
      <c r="B70">
        <f t="shared" si="58"/>
        <v>0</v>
      </c>
      <c r="C70" s="3">
        <v>62</v>
      </c>
      <c r="D70" s="2">
        <f>IF('Front sheet'!$G15="","",'Front sheet'!$G15)</f>
        <v>43611</v>
      </c>
      <c r="E70" s="1" t="e">
        <f>IF('Front sheet'!H15="",#N/A,'Front sheet'!H15)</f>
        <v>#N/A</v>
      </c>
      <c r="F70" s="1" t="str">
        <f t="shared" si="63"/>
        <v/>
      </c>
      <c r="G70" s="181" t="e">
        <f>IF(J70="",NA(),IF('Front sheet'!$T$7&lt;&gt;0,AVERAGE(Tally_CL),IF(F70=1,AVERAGE(Tally),IF(F70=2,AVERAGE(Tally2),IF(F70=3,AVERAGE(Tally3),IF(F70=4,AVERAGE(Tally4),IF(F70=5,AVERAGE(Tally5))))))))</f>
        <v>#N/A</v>
      </c>
      <c r="H70" s="181" t="e">
        <f t="shared" si="64"/>
        <v>#N/A</v>
      </c>
      <c r="I70" s="181" t="e">
        <f t="shared" si="65"/>
        <v>#N/A</v>
      </c>
      <c r="J70" s="4" t="str">
        <f t="shared" si="31"/>
        <v/>
      </c>
      <c r="K70" s="279" t="e">
        <f t="shared" si="32"/>
        <v>#N/A</v>
      </c>
      <c r="L70" s="15" t="e">
        <f t="shared" si="66"/>
        <v>#N/A</v>
      </c>
      <c r="M70" s="16" t="e">
        <f>IF(L70="",NA(),IF('Front sheet'!$T$7&lt;&gt;0,AVERAGE(MR_CL),IF(F70=1,AVERAGE(MR_1),IF(F70=2,AVERAGE(MR_2),IF(F70=3,AVERAGE(MR_3),IF(F70=4,AVERAGE(MR_4),IF(F70=5,AVERAGE(MR_5))))))))</f>
        <v>#N/A</v>
      </c>
      <c r="N70" s="16">
        <f t="shared" si="67"/>
        <v>0</v>
      </c>
      <c r="O70" s="170" t="e">
        <f t="shared" si="60"/>
        <v>#N/A</v>
      </c>
      <c r="Q70" s="15">
        <f>IF(ISERROR($E70),0,IF($E70&gt;$H70,MAX($Q$8:Q69)+1,0))</f>
        <v>0</v>
      </c>
      <c r="R70" s="170">
        <f>IF(ISERROR($E70),0,IF($E70&lt;$I70,MAX($R$8:R69)+1,0))</f>
        <v>0</v>
      </c>
      <c r="T70" s="15">
        <f t="shared" si="68"/>
        <v>0</v>
      </c>
      <c r="U70" s="170">
        <f t="shared" ca="1" si="34"/>
        <v>0</v>
      </c>
      <c r="W70" s="15">
        <f t="shared" si="69"/>
        <v>0</v>
      </c>
      <c r="X70" s="170">
        <f t="shared" ca="1" si="35"/>
        <v>0</v>
      </c>
      <c r="Z70" s="15">
        <f t="shared" si="70"/>
        <v>0</v>
      </c>
      <c r="AA70" s="267">
        <f t="shared" si="36"/>
        <v>0</v>
      </c>
      <c r="AC70" s="15">
        <f t="shared" si="71"/>
        <v>0</v>
      </c>
      <c r="AD70" s="267">
        <f t="shared" si="37"/>
        <v>0</v>
      </c>
      <c r="AE70" s="265">
        <f t="shared" si="38"/>
        <v>0</v>
      </c>
      <c r="AF70" s="15">
        <f t="shared" si="39"/>
        <v>0</v>
      </c>
      <c r="AG70" s="16">
        <f t="shared" si="40"/>
        <v>0</v>
      </c>
      <c r="AH70" s="16">
        <f t="shared" si="41"/>
        <v>0</v>
      </c>
      <c r="AI70" s="16">
        <f t="shared" si="42"/>
        <v>0</v>
      </c>
      <c r="AK70" s="15">
        <f>IF(ISERROR($L70),0,IF($L70&gt;$O70,MAX($AK$8:AK69)+1,0))</f>
        <v>0</v>
      </c>
      <c r="AL70" s="170" t="e">
        <f t="shared" si="72"/>
        <v>#N/A</v>
      </c>
      <c r="AN70" s="15" t="e">
        <f t="shared" si="43"/>
        <v>#N/A</v>
      </c>
      <c r="AO70" s="16" t="e">
        <f t="shared" ca="1" si="9"/>
        <v>#N/A</v>
      </c>
      <c r="AP70" s="16" t="e">
        <f>IF(C70&lt;=$E$3,IF(OR('Front sheet'!$O$3="",'Front sheet'!$O$3=0),NA(),'Front sheet'!$O$3),NA())</f>
        <v>#N/A</v>
      </c>
      <c r="AQ70" s="16" t="e">
        <f t="shared" ca="1" si="44"/>
        <v>#N/A</v>
      </c>
      <c r="AR70" s="16" t="e">
        <f t="shared" ca="1" si="45"/>
        <v>#N/A</v>
      </c>
      <c r="AS70" s="16" t="e">
        <f t="shared" ca="1" si="46"/>
        <v>#N/A</v>
      </c>
      <c r="AT70" s="16" t="e">
        <f t="shared" ca="1" si="47"/>
        <v>#N/A</v>
      </c>
      <c r="AU70" s="16" t="e">
        <f t="shared" si="61"/>
        <v>#N/A</v>
      </c>
      <c r="AV70" s="16" t="e">
        <f t="shared" ca="1" si="62"/>
        <v>#N/A</v>
      </c>
      <c r="AW70" s="199">
        <f t="shared" si="48"/>
        <v>43611</v>
      </c>
      <c r="AX70" s="203">
        <f t="shared" si="49"/>
        <v>1</v>
      </c>
      <c r="AZ70" s="221">
        <v>62</v>
      </c>
      <c r="BA70" s="166" t="str">
        <f t="shared" ca="1" si="50"/>
        <v/>
      </c>
      <c r="BB70" s="32">
        <f t="shared" si="73"/>
        <v>43611</v>
      </c>
      <c r="BC70" s="100" t="e">
        <f t="shared" ca="1" si="74"/>
        <v>#N/A</v>
      </c>
      <c r="BD70" s="100" t="e">
        <f t="shared" ca="1" si="75"/>
        <v>#N/A</v>
      </c>
      <c r="BE70" s="100" t="e">
        <f t="shared" si="76"/>
        <v>#N/A</v>
      </c>
      <c r="BF70" s="100" t="e">
        <f t="shared" si="77"/>
        <v>#N/A</v>
      </c>
      <c r="BG70" s="223" t="e">
        <f t="shared" si="78"/>
        <v>#N/A</v>
      </c>
      <c r="BH70" s="246" t="str">
        <f t="shared" ca="1" si="51"/>
        <v/>
      </c>
      <c r="BI70" s="229" t="e">
        <f t="shared" si="79"/>
        <v>#N/A</v>
      </c>
      <c r="BJ70" s="100" t="e">
        <f t="shared" si="80"/>
        <v>#N/A</v>
      </c>
      <c r="BK70" s="100" t="e">
        <f t="shared" si="54"/>
        <v>#N/A</v>
      </c>
      <c r="BL70" s="100" t="e">
        <f t="shared" si="55"/>
        <v>#N/A</v>
      </c>
      <c r="BP70" s="3">
        <v>62</v>
      </c>
      <c r="BQ70" s="1" t="e">
        <f t="shared" si="81"/>
        <v>#N/A</v>
      </c>
      <c r="BR70" s="1" t="e">
        <f t="shared" si="82"/>
        <v>#N/A</v>
      </c>
      <c r="BS70" s="1" t="e">
        <f t="shared" si="83"/>
        <v>#N/A</v>
      </c>
      <c r="BU70" s="1">
        <v>62</v>
      </c>
      <c r="BV70" s="1" t="e">
        <f t="shared" si="84"/>
        <v>#N/A</v>
      </c>
      <c r="BW70" s="1" t="e">
        <f t="shared" si="85"/>
        <v>#N/A</v>
      </c>
      <c r="BY70" s="1">
        <v>62</v>
      </c>
      <c r="BZ70" s="1" t="e">
        <f t="shared" si="56"/>
        <v>#N/A</v>
      </c>
      <c r="CA70" s="1" t="e">
        <f t="shared" si="86"/>
        <v>#N/A</v>
      </c>
      <c r="CB70" s="1" t="e">
        <f t="shared" si="57"/>
        <v>#N/A</v>
      </c>
      <c r="CC70" s="1" t="e">
        <f t="shared" si="87"/>
        <v>#N/A</v>
      </c>
      <c r="CD70" s="1"/>
      <c r="CE70" s="1"/>
      <c r="CF70" s="1">
        <v>62</v>
      </c>
      <c r="CG70" s="1" t="e">
        <f t="shared" si="88"/>
        <v>#N/A</v>
      </c>
      <c r="CH70" s="1" t="e">
        <f t="shared" si="89"/>
        <v>#N/A</v>
      </c>
      <c r="CI70" s="4" t="e">
        <f t="shared" si="90"/>
        <v>#N/A</v>
      </c>
      <c r="CK70" s="3">
        <f t="shared" si="91"/>
        <v>0</v>
      </c>
      <c r="CL70" s="4">
        <f t="shared" si="92"/>
        <v>0</v>
      </c>
    </row>
    <row r="71" spans="2:90" x14ac:dyDescent="0.25">
      <c r="B71">
        <f t="shared" si="58"/>
        <v>0</v>
      </c>
      <c r="C71" s="3">
        <v>63</v>
      </c>
      <c r="D71" s="2">
        <f>IF('Front sheet'!$G16="","",'Front sheet'!$G16)</f>
        <v>43625</v>
      </c>
      <c r="E71" s="1" t="e">
        <f>IF('Front sheet'!H16="",#N/A,'Front sheet'!H16)</f>
        <v>#N/A</v>
      </c>
      <c r="F71" s="1" t="str">
        <f t="shared" si="63"/>
        <v/>
      </c>
      <c r="G71" s="181" t="e">
        <f>IF(J71="",NA(),IF('Front sheet'!$T$7&lt;&gt;0,AVERAGE(Tally_CL),IF(F71=1,AVERAGE(Tally),IF(F71=2,AVERAGE(Tally2),IF(F71=3,AVERAGE(Tally3),IF(F71=4,AVERAGE(Tally4),IF(F71=5,AVERAGE(Tally5))))))))</f>
        <v>#N/A</v>
      </c>
      <c r="H71" s="181" t="e">
        <f t="shared" si="64"/>
        <v>#N/A</v>
      </c>
      <c r="I71" s="181" t="e">
        <f t="shared" si="65"/>
        <v>#N/A</v>
      </c>
      <c r="J71" s="4" t="str">
        <f t="shared" si="31"/>
        <v/>
      </c>
      <c r="K71" s="279" t="e">
        <f t="shared" si="32"/>
        <v>#N/A</v>
      </c>
      <c r="L71" s="15" t="e">
        <f t="shared" si="66"/>
        <v>#N/A</v>
      </c>
      <c r="M71" s="16" t="e">
        <f>IF(L71="",NA(),IF('Front sheet'!$T$7&lt;&gt;0,AVERAGE(MR_CL),IF(F71=1,AVERAGE(MR_1),IF(F71=2,AVERAGE(MR_2),IF(F71=3,AVERAGE(MR_3),IF(F71=4,AVERAGE(MR_4),IF(F71=5,AVERAGE(MR_5))))))))</f>
        <v>#N/A</v>
      </c>
      <c r="N71" s="16">
        <f t="shared" si="67"/>
        <v>0</v>
      </c>
      <c r="O71" s="170" t="e">
        <f t="shared" si="60"/>
        <v>#N/A</v>
      </c>
      <c r="Q71" s="15">
        <f>IF(ISERROR($E71),0,IF($E71&gt;$H71,MAX($Q$8:Q70)+1,0))</f>
        <v>0</v>
      </c>
      <c r="R71" s="170">
        <f>IF(ISERROR($E71),0,IF($E71&lt;$I71,MAX($R$8:R70)+1,0))</f>
        <v>0</v>
      </c>
      <c r="T71" s="15">
        <f t="shared" si="68"/>
        <v>0</v>
      </c>
      <c r="U71" s="170">
        <f t="shared" ca="1" si="34"/>
        <v>0</v>
      </c>
      <c r="W71" s="15">
        <f t="shared" si="69"/>
        <v>0</v>
      </c>
      <c r="X71" s="170">
        <f t="shared" ca="1" si="35"/>
        <v>0</v>
      </c>
      <c r="Z71" s="15">
        <f t="shared" si="70"/>
        <v>0</v>
      </c>
      <c r="AA71" s="267">
        <f t="shared" si="36"/>
        <v>0</v>
      </c>
      <c r="AC71" s="15">
        <f t="shared" si="71"/>
        <v>0</v>
      </c>
      <c r="AD71" s="267">
        <f t="shared" si="37"/>
        <v>0</v>
      </c>
      <c r="AE71" s="265">
        <f t="shared" si="38"/>
        <v>0</v>
      </c>
      <c r="AF71" s="15">
        <f t="shared" si="39"/>
        <v>0</v>
      </c>
      <c r="AG71" s="16">
        <f t="shared" si="40"/>
        <v>0</v>
      </c>
      <c r="AH71" s="16">
        <f t="shared" si="41"/>
        <v>0</v>
      </c>
      <c r="AI71" s="16">
        <f t="shared" si="42"/>
        <v>0</v>
      </c>
      <c r="AK71" s="15">
        <f>IF(ISERROR($L71),0,IF($L71&gt;$O71,MAX($AK$8:AK70)+1,0))</f>
        <v>0</v>
      </c>
      <c r="AL71" s="170" t="e">
        <f t="shared" si="72"/>
        <v>#N/A</v>
      </c>
      <c r="AN71" s="15" t="e">
        <f t="shared" si="43"/>
        <v>#N/A</v>
      </c>
      <c r="AO71" s="16" t="e">
        <f t="shared" ca="1" si="9"/>
        <v>#N/A</v>
      </c>
      <c r="AP71" s="16" t="e">
        <f>IF(C71&lt;=$E$3,IF(OR('Front sheet'!$O$3="",'Front sheet'!$O$3=0),NA(),'Front sheet'!$O$3),NA())</f>
        <v>#N/A</v>
      </c>
      <c r="AQ71" s="16" t="e">
        <f t="shared" ca="1" si="44"/>
        <v>#N/A</v>
      </c>
      <c r="AR71" s="16" t="e">
        <f t="shared" ca="1" si="45"/>
        <v>#N/A</v>
      </c>
      <c r="AS71" s="16" t="e">
        <f t="shared" ca="1" si="46"/>
        <v>#N/A</v>
      </c>
      <c r="AT71" s="16" t="e">
        <f t="shared" ca="1" si="47"/>
        <v>#N/A</v>
      </c>
      <c r="AU71" s="16" t="e">
        <f t="shared" si="61"/>
        <v>#N/A</v>
      </c>
      <c r="AV71" s="16" t="e">
        <f t="shared" ca="1" si="62"/>
        <v>#N/A</v>
      </c>
      <c r="AW71" s="199">
        <f t="shared" si="48"/>
        <v>43625</v>
      </c>
      <c r="AX71" s="203">
        <f t="shared" si="49"/>
        <v>1</v>
      </c>
      <c r="AZ71" s="221">
        <v>63</v>
      </c>
      <c r="BA71" s="166" t="str">
        <f t="shared" ca="1" si="50"/>
        <v/>
      </c>
      <c r="BB71" s="32">
        <f t="shared" si="73"/>
        <v>43625</v>
      </c>
      <c r="BC71" s="100" t="e">
        <f t="shared" ca="1" si="74"/>
        <v>#N/A</v>
      </c>
      <c r="BD71" s="100" t="e">
        <f t="shared" ca="1" si="75"/>
        <v>#N/A</v>
      </c>
      <c r="BE71" s="100" t="e">
        <f t="shared" si="76"/>
        <v>#N/A</v>
      </c>
      <c r="BF71" s="100" t="e">
        <f t="shared" si="77"/>
        <v>#N/A</v>
      </c>
      <c r="BG71" s="223" t="e">
        <f t="shared" si="78"/>
        <v>#N/A</v>
      </c>
      <c r="BH71" s="246" t="str">
        <f t="shared" ca="1" si="51"/>
        <v/>
      </c>
      <c r="BI71" s="229" t="e">
        <f t="shared" si="79"/>
        <v>#N/A</v>
      </c>
      <c r="BJ71" s="100" t="e">
        <f t="shared" si="80"/>
        <v>#N/A</v>
      </c>
      <c r="BK71" s="100" t="e">
        <f t="shared" si="54"/>
        <v>#N/A</v>
      </c>
      <c r="BL71" s="100" t="e">
        <f t="shared" si="55"/>
        <v>#N/A</v>
      </c>
      <c r="BP71" s="3">
        <v>63</v>
      </c>
      <c r="BQ71" s="1" t="e">
        <f t="shared" si="81"/>
        <v>#N/A</v>
      </c>
      <c r="BR71" s="1" t="e">
        <f t="shared" si="82"/>
        <v>#N/A</v>
      </c>
      <c r="BS71" s="1" t="e">
        <f t="shared" si="83"/>
        <v>#N/A</v>
      </c>
      <c r="BU71" s="1">
        <v>63</v>
      </c>
      <c r="BV71" s="1" t="e">
        <f t="shared" si="84"/>
        <v>#N/A</v>
      </c>
      <c r="BW71" s="1" t="e">
        <f t="shared" si="85"/>
        <v>#N/A</v>
      </c>
      <c r="BY71" s="1">
        <v>63</v>
      </c>
      <c r="BZ71" s="1" t="e">
        <f t="shared" si="56"/>
        <v>#N/A</v>
      </c>
      <c r="CA71" s="1" t="e">
        <f t="shared" si="86"/>
        <v>#N/A</v>
      </c>
      <c r="CB71" s="1" t="e">
        <f t="shared" si="57"/>
        <v>#N/A</v>
      </c>
      <c r="CC71" s="1" t="e">
        <f t="shared" si="87"/>
        <v>#N/A</v>
      </c>
      <c r="CD71" s="1"/>
      <c r="CE71" s="1"/>
      <c r="CF71" s="1">
        <v>63</v>
      </c>
      <c r="CG71" s="1" t="e">
        <f t="shared" si="88"/>
        <v>#N/A</v>
      </c>
      <c r="CH71" s="1" t="e">
        <f t="shared" si="89"/>
        <v>#N/A</v>
      </c>
      <c r="CI71" s="4" t="e">
        <f t="shared" si="90"/>
        <v>#N/A</v>
      </c>
      <c r="CK71" s="3">
        <f t="shared" si="91"/>
        <v>0</v>
      </c>
      <c r="CL71" s="4">
        <f t="shared" si="92"/>
        <v>0</v>
      </c>
    </row>
    <row r="72" spans="2:90" x14ac:dyDescent="0.25">
      <c r="B72">
        <f t="shared" si="58"/>
        <v>0</v>
      </c>
      <c r="C72" s="3">
        <v>64</v>
      </c>
      <c r="D72" s="2">
        <f>IF('Front sheet'!$G17="","",'Front sheet'!$G17)</f>
        <v>43639</v>
      </c>
      <c r="E72" s="1" t="e">
        <f>IF('Front sheet'!H17="",#N/A,'Front sheet'!H17)</f>
        <v>#N/A</v>
      </c>
      <c r="F72" s="1" t="str">
        <f t="shared" si="63"/>
        <v/>
      </c>
      <c r="G72" s="181" t="e">
        <f>IF(J72="",NA(),IF('Front sheet'!$T$7&lt;&gt;0,AVERAGE(Tally_CL),IF(F72=1,AVERAGE(Tally),IF(F72=2,AVERAGE(Tally2),IF(F72=3,AVERAGE(Tally3),IF(F72=4,AVERAGE(Tally4),IF(F72=5,AVERAGE(Tally5))))))))</f>
        <v>#N/A</v>
      </c>
      <c r="H72" s="181" t="e">
        <f t="shared" si="64"/>
        <v>#N/A</v>
      </c>
      <c r="I72" s="181" t="e">
        <f t="shared" si="65"/>
        <v>#N/A</v>
      </c>
      <c r="J72" s="4" t="str">
        <f t="shared" si="31"/>
        <v/>
      </c>
      <c r="K72" s="279" t="e">
        <f t="shared" si="32"/>
        <v>#N/A</v>
      </c>
      <c r="L72" s="15" t="e">
        <f t="shared" si="66"/>
        <v>#N/A</v>
      </c>
      <c r="M72" s="16" t="e">
        <f>IF(L72="",NA(),IF('Front sheet'!$T$7&lt;&gt;0,AVERAGE(MR_CL),IF(F72=1,AVERAGE(MR_1),IF(F72=2,AVERAGE(MR_2),IF(F72=3,AVERAGE(MR_3),IF(F72=4,AVERAGE(MR_4),IF(F72=5,AVERAGE(MR_5))))))))</f>
        <v>#N/A</v>
      </c>
      <c r="N72" s="16">
        <f t="shared" si="67"/>
        <v>0</v>
      </c>
      <c r="O72" s="170" t="e">
        <f t="shared" si="60"/>
        <v>#N/A</v>
      </c>
      <c r="Q72" s="15">
        <f>IF(ISERROR($E72),0,IF($E72&gt;$H72,MAX($Q$8:Q71)+1,0))</f>
        <v>0</v>
      </c>
      <c r="R72" s="170">
        <f>IF(ISERROR($E72),0,IF($E72&lt;$I72,MAX($R$8:R71)+1,0))</f>
        <v>0</v>
      </c>
      <c r="T72" s="15">
        <f t="shared" si="68"/>
        <v>0</v>
      </c>
      <c r="U72" s="170">
        <f t="shared" ca="1" si="34"/>
        <v>0</v>
      </c>
      <c r="W72" s="15">
        <f t="shared" si="69"/>
        <v>0</v>
      </c>
      <c r="X72" s="170">
        <f t="shared" ca="1" si="35"/>
        <v>0</v>
      </c>
      <c r="Z72" s="15">
        <f t="shared" si="70"/>
        <v>0</v>
      </c>
      <c r="AA72" s="267">
        <f t="shared" si="36"/>
        <v>0</v>
      </c>
      <c r="AC72" s="15">
        <f t="shared" si="71"/>
        <v>0</v>
      </c>
      <c r="AD72" s="267">
        <f t="shared" si="37"/>
        <v>0</v>
      </c>
      <c r="AE72" s="265">
        <f t="shared" si="38"/>
        <v>0</v>
      </c>
      <c r="AF72" s="15">
        <f t="shared" si="39"/>
        <v>0</v>
      </c>
      <c r="AG72" s="16">
        <f t="shared" si="40"/>
        <v>0</v>
      </c>
      <c r="AH72" s="16">
        <f t="shared" si="41"/>
        <v>0</v>
      </c>
      <c r="AI72" s="16">
        <f t="shared" si="42"/>
        <v>0</v>
      </c>
      <c r="AK72" s="15">
        <f>IF(ISERROR($L72),0,IF($L72&gt;$O72,MAX($AK$8:AK71)+1,0))</f>
        <v>0</v>
      </c>
      <c r="AL72" s="170" t="e">
        <f t="shared" si="72"/>
        <v>#N/A</v>
      </c>
      <c r="AN72" s="15" t="e">
        <f t="shared" si="43"/>
        <v>#N/A</v>
      </c>
      <c r="AO72" s="16" t="e">
        <f t="shared" ca="1" si="9"/>
        <v>#N/A</v>
      </c>
      <c r="AP72" s="16" t="e">
        <f>IF(C72&lt;=$E$3,IF(OR('Front sheet'!$O$3="",'Front sheet'!$O$3=0),NA(),'Front sheet'!$O$3),NA())</f>
        <v>#N/A</v>
      </c>
      <c r="AQ72" s="16" t="e">
        <f t="shared" ca="1" si="44"/>
        <v>#N/A</v>
      </c>
      <c r="AR72" s="16" t="e">
        <f t="shared" ca="1" si="45"/>
        <v>#N/A</v>
      </c>
      <c r="AS72" s="16" t="e">
        <f t="shared" ca="1" si="46"/>
        <v>#N/A</v>
      </c>
      <c r="AT72" s="16" t="e">
        <f t="shared" ca="1" si="47"/>
        <v>#N/A</v>
      </c>
      <c r="AU72" s="16" t="e">
        <f t="shared" si="61"/>
        <v>#N/A</v>
      </c>
      <c r="AV72" s="16" t="e">
        <f t="shared" ca="1" si="62"/>
        <v>#N/A</v>
      </c>
      <c r="AW72" s="199">
        <f t="shared" si="48"/>
        <v>43639</v>
      </c>
      <c r="AX72" s="203">
        <f t="shared" si="49"/>
        <v>1</v>
      </c>
      <c r="AZ72" s="221">
        <v>64</v>
      </c>
      <c r="BA72" s="166" t="str">
        <f t="shared" ca="1" si="50"/>
        <v/>
      </c>
      <c r="BB72" s="32">
        <f t="shared" si="73"/>
        <v>43639</v>
      </c>
      <c r="BC72" s="100" t="e">
        <f t="shared" ca="1" si="74"/>
        <v>#N/A</v>
      </c>
      <c r="BD72" s="100" t="e">
        <f t="shared" ca="1" si="75"/>
        <v>#N/A</v>
      </c>
      <c r="BE72" s="100" t="e">
        <f t="shared" si="76"/>
        <v>#N/A</v>
      </c>
      <c r="BF72" s="100" t="e">
        <f t="shared" si="77"/>
        <v>#N/A</v>
      </c>
      <c r="BG72" s="223" t="e">
        <f t="shared" si="78"/>
        <v>#N/A</v>
      </c>
      <c r="BH72" s="246" t="str">
        <f t="shared" ca="1" si="51"/>
        <v/>
      </c>
      <c r="BI72" s="229" t="e">
        <f t="shared" si="79"/>
        <v>#N/A</v>
      </c>
      <c r="BJ72" s="100" t="e">
        <f t="shared" si="80"/>
        <v>#N/A</v>
      </c>
      <c r="BK72" s="100" t="e">
        <f t="shared" si="54"/>
        <v>#N/A</v>
      </c>
      <c r="BL72" s="100" t="e">
        <f t="shared" si="55"/>
        <v>#N/A</v>
      </c>
      <c r="BP72" s="3">
        <v>64</v>
      </c>
      <c r="BQ72" s="1" t="e">
        <f t="shared" si="81"/>
        <v>#N/A</v>
      </c>
      <c r="BR72" s="1" t="e">
        <f t="shared" si="82"/>
        <v>#N/A</v>
      </c>
      <c r="BS72" s="1" t="e">
        <f t="shared" si="83"/>
        <v>#N/A</v>
      </c>
      <c r="BU72" s="1">
        <v>64</v>
      </c>
      <c r="BV72" s="1" t="e">
        <f t="shared" si="84"/>
        <v>#N/A</v>
      </c>
      <c r="BW72" s="1" t="e">
        <f t="shared" si="85"/>
        <v>#N/A</v>
      </c>
      <c r="BY72" s="1">
        <v>64</v>
      </c>
      <c r="BZ72" s="1" t="e">
        <f t="shared" si="56"/>
        <v>#N/A</v>
      </c>
      <c r="CA72" s="1" t="e">
        <f t="shared" si="86"/>
        <v>#N/A</v>
      </c>
      <c r="CB72" s="1" t="e">
        <f t="shared" si="57"/>
        <v>#N/A</v>
      </c>
      <c r="CC72" s="1" t="e">
        <f t="shared" si="87"/>
        <v>#N/A</v>
      </c>
      <c r="CD72" s="1"/>
      <c r="CE72" s="1"/>
      <c r="CF72" s="1">
        <v>64</v>
      </c>
      <c r="CG72" s="1" t="e">
        <f t="shared" si="88"/>
        <v>#N/A</v>
      </c>
      <c r="CH72" s="1" t="e">
        <f t="shared" si="89"/>
        <v>#N/A</v>
      </c>
      <c r="CI72" s="4" t="e">
        <f t="shared" si="90"/>
        <v>#N/A</v>
      </c>
      <c r="CK72" s="3">
        <f t="shared" si="91"/>
        <v>0</v>
      </c>
      <c r="CL72" s="4">
        <f t="shared" si="92"/>
        <v>0</v>
      </c>
    </row>
    <row r="73" spans="2:90" x14ac:dyDescent="0.25">
      <c r="B73">
        <f t="shared" si="58"/>
        <v>0</v>
      </c>
      <c r="C73" s="3">
        <v>65</v>
      </c>
      <c r="D73" s="2">
        <f>IF('Front sheet'!$G18="","",'Front sheet'!$G18)</f>
        <v>43653</v>
      </c>
      <c r="E73" s="1" t="e">
        <f>IF('Front sheet'!H18="",#N/A,'Front sheet'!H18)</f>
        <v>#N/A</v>
      </c>
      <c r="F73" s="1" t="str">
        <f t="shared" ref="F73:F120" si="93">IF(J73="",IF(J74="","",F72),IF($E$4=0,1,IF(C73&lt;$E$4,1,IF($E$5=0,2,IF(C73&lt;$E$5,2,IF($E$6=0,3,IF(C73&lt;$E$6,3,IF($E$7=0,4,IF(C73&lt;$E$7,4,5)))))))))</f>
        <v/>
      </c>
      <c r="G73" s="181" t="e">
        <f>IF(J73="",NA(),IF('Front sheet'!$T$7&lt;&gt;0,AVERAGE(Tally_CL),IF(F73=1,AVERAGE(Tally),IF(F73=2,AVERAGE(Tally2),IF(F73=3,AVERAGE(Tally3),IF(F73=4,AVERAGE(Tally4),IF(F73=5,AVERAGE(Tally5))))))))</f>
        <v>#N/A</v>
      </c>
      <c r="H73" s="181" t="e">
        <f t="shared" si="64"/>
        <v>#N/A</v>
      </c>
      <c r="I73" s="181" t="e">
        <f t="shared" si="65"/>
        <v>#N/A</v>
      </c>
      <c r="J73" s="4" t="str">
        <f t="shared" si="31"/>
        <v/>
      </c>
      <c r="K73" s="279" t="e">
        <f t="shared" si="32"/>
        <v>#N/A</v>
      </c>
      <c r="L73" s="15" t="e">
        <f t="shared" si="66"/>
        <v>#N/A</v>
      </c>
      <c r="M73" s="16" t="e">
        <f>IF(L73="",NA(),IF('Front sheet'!$T$7&lt;&gt;0,AVERAGE(MR_CL),IF(F73=1,AVERAGE(MR_1),IF(F73=2,AVERAGE(MR_2),IF(F73=3,AVERAGE(MR_3),IF(F73=4,AVERAGE(MR_4),IF(F73=5,AVERAGE(MR_5))))))))</f>
        <v>#N/A</v>
      </c>
      <c r="N73" s="16">
        <f t="shared" ref="N73:N104" si="94">IF(ISERROR((M73*2.66)),N74,(M73*2.66))</f>
        <v>0</v>
      </c>
      <c r="O73" s="170" t="e">
        <f t="shared" si="60"/>
        <v>#N/A</v>
      </c>
      <c r="Q73" s="15">
        <f>IF(ISERROR($E73),0,IF($E73&gt;$H73,MAX($Q$8:Q72)+1,0))</f>
        <v>0</v>
      </c>
      <c r="R73" s="170">
        <f>IF(ISERROR($E73),0,IF($E73&lt;$I73,MAX($R$8:R72)+1,0))</f>
        <v>0</v>
      </c>
      <c r="T73" s="15">
        <f t="shared" ref="T73:T104" si="95">IF(ISERROR(E73),0,IF(E73&gt;G73,1,0))</f>
        <v>0</v>
      </c>
      <c r="U73" s="170">
        <f t="shared" ca="1" si="34"/>
        <v>0</v>
      </c>
      <c r="W73" s="15">
        <f t="shared" ref="W73:W104" si="96">IF(ISERROR(E73),0,IF(E73&lt;G73,1,0))</f>
        <v>0</v>
      </c>
      <c r="X73" s="170">
        <f t="shared" ca="1" si="35"/>
        <v>0</v>
      </c>
      <c r="Z73" s="15">
        <f t="shared" ref="Z73:Z104" si="97">IF(OR(ISERROR(E73),ISERROR(E72)),0,IF(E73=E72,0.5,IF(E73&gt;E72,1,0)))</f>
        <v>0</v>
      </c>
      <c r="AA73" s="267">
        <f t="shared" si="36"/>
        <v>0</v>
      </c>
      <c r="AC73" s="15">
        <f t="shared" ref="AC73:AC104" si="98">IF(OR(ISERROR(E73),ISERROR(E72)),0,IF(E73=E72,0.5,IF(E73&lt;E72,1,0)))</f>
        <v>0</v>
      </c>
      <c r="AD73" s="267">
        <f t="shared" si="37"/>
        <v>0</v>
      </c>
      <c r="AE73" s="265">
        <f t="shared" si="38"/>
        <v>0</v>
      </c>
      <c r="AF73" s="15">
        <f t="shared" si="39"/>
        <v>0</v>
      </c>
      <c r="AG73" s="16">
        <f t="shared" si="40"/>
        <v>0</v>
      </c>
      <c r="AH73" s="16">
        <f t="shared" si="41"/>
        <v>0</v>
      </c>
      <c r="AI73" s="16">
        <f t="shared" si="42"/>
        <v>0</v>
      </c>
      <c r="AK73" s="15">
        <f>IF(ISERROR($L73),0,IF($L73&gt;$O73,MAX($AK$8:AK72)+1,0))</f>
        <v>0</v>
      </c>
      <c r="AL73" s="170" t="e">
        <f t="shared" ref="AL73:AL104" si="99">IF(L73&gt;O73,L73,#N/A)</f>
        <v>#N/A</v>
      </c>
      <c r="AN73" s="15" t="e">
        <f t="shared" si="43"/>
        <v>#N/A</v>
      </c>
      <c r="AO73" s="16" t="e">
        <f t="shared" ca="1" si="9"/>
        <v>#N/A</v>
      </c>
      <c r="AP73" s="16" t="e">
        <f>IF(C73&lt;=$E$3,IF(OR('Front sheet'!$O$3="",'Front sheet'!$O$3=0),NA(),'Front sheet'!$O$3),NA())</f>
        <v>#N/A</v>
      </c>
      <c r="AQ73" s="16" t="e">
        <f t="shared" ca="1" si="44"/>
        <v>#N/A</v>
      </c>
      <c r="AR73" s="16" t="e">
        <f t="shared" ca="1" si="45"/>
        <v>#N/A</v>
      </c>
      <c r="AS73" s="16" t="e">
        <f t="shared" ca="1" si="46"/>
        <v>#N/A</v>
      </c>
      <c r="AT73" s="16" t="e">
        <f t="shared" ca="1" si="47"/>
        <v>#N/A</v>
      </c>
      <c r="AU73" s="16" t="e">
        <f t="shared" si="61"/>
        <v>#N/A</v>
      </c>
      <c r="AV73" s="16" t="e">
        <f t="shared" ca="1" si="62"/>
        <v>#N/A</v>
      </c>
      <c r="AW73" s="199">
        <f t="shared" si="48"/>
        <v>43653</v>
      </c>
      <c r="AX73" s="203">
        <f t="shared" si="49"/>
        <v>1</v>
      </c>
      <c r="AZ73" s="221">
        <v>65</v>
      </c>
      <c r="BA73" s="166" t="str">
        <f t="shared" ca="1" si="50"/>
        <v/>
      </c>
      <c r="BB73" s="32">
        <f t="shared" ref="BB73:BB104" si="100">D73</f>
        <v>43653</v>
      </c>
      <c r="BC73" s="100" t="e">
        <f t="shared" ref="BC73:BC104" ca="1" si="101">IF($BC$6=0,#N/A,IF(BA73=BC$7,$E73-$BB$2,#N/A))</f>
        <v>#N/A</v>
      </c>
      <c r="BD73" s="100" t="e">
        <f t="shared" ref="BD73:BD104" ca="1" si="102">IF($BD$6=0,#N/A,IF($BA73=BD$7,$E73-$BB$2,#N/A))</f>
        <v>#N/A</v>
      </c>
      <c r="BE73" s="100" t="e">
        <f t="shared" ref="BE73:BE104" si="103">IF($BE$6=0,#N/A,IF($BA73=BE$7,$E73-$BB$2,#N/A))</f>
        <v>#N/A</v>
      </c>
      <c r="BF73" s="100" t="e">
        <f t="shared" ref="BF73:BF104" si="104">IF($BF$6=0,#N/A,IF($BA73=BF$7,$E73-$BB$2,#N/A))</f>
        <v>#N/A</v>
      </c>
      <c r="BG73" s="223" t="e">
        <f t="shared" ref="BG73:BG104" si="105">IF($BG$6=0,#N/A,IF($BA73=BG$7,$E73-$BB$2,#N/A))</f>
        <v>#N/A</v>
      </c>
      <c r="BH73" s="246" t="str">
        <f t="shared" ca="1" si="51"/>
        <v/>
      </c>
      <c r="BI73" s="229" t="e">
        <f t="shared" ref="BI73:BI104" si="106">IF($BI$6=0,#N/A,IF(BH73=BI$7,$E73-$BB$2,#N/A))</f>
        <v>#N/A</v>
      </c>
      <c r="BJ73" s="100" t="e">
        <f t="shared" ref="BJ73:BJ104" si="107">IF($BJ$6=0,#N/A,IF(BH73=BJ$7,$E73-$BB$2,#N/A))</f>
        <v>#N/A</v>
      </c>
      <c r="BK73" s="100" t="e">
        <f t="shared" si="54"/>
        <v>#N/A</v>
      </c>
      <c r="BL73" s="100" t="e">
        <f t="shared" si="55"/>
        <v>#N/A</v>
      </c>
      <c r="BP73" s="3">
        <v>65</v>
      </c>
      <c r="BQ73" s="1" t="e">
        <f t="shared" ref="BQ73:BQ104" si="108">IF($BP73&lt;&gt;$E$3,NA(),IF(AND(ISERROR($AS73),ISERROR($AT73)),$BD$2,NA()))</f>
        <v>#N/A</v>
      </c>
      <c r="BR73" s="1" t="e">
        <f t="shared" ref="BR73:BR104" si="109">IF(BP73&lt;&gt;$E$3,NA(),IF($BP$6&lt;&gt;1,NA(),IF(ISERROR(AT73),NA(),$BD$2)))</f>
        <v>#N/A</v>
      </c>
      <c r="BS73" s="1" t="e">
        <f t="shared" ref="BS73:BS104" si="110">IF(BP73&lt;&gt;$E$3,NA(),IF($BP$6&lt;&gt;1,NA(),IF(ISERROR(AS73),NA(),$BD$2)))</f>
        <v>#N/A</v>
      </c>
      <c r="BU73" s="1">
        <v>65</v>
      </c>
      <c r="BV73" s="1" t="e">
        <f t="shared" ref="BV73:BV104" si="111">IF(BP73&lt;&gt;$E$3,NA(),IF($BP$6=1,NA(),IF(ISERROR(AT73),NA(),$BD$2)))</f>
        <v>#N/A</v>
      </c>
      <c r="BW73" s="1" t="e">
        <f t="shared" ref="BW73:BW104" si="112">IF(BP73&lt;&gt;$E$3,NA(),IF($BP$6=1,NA(),IF(ISERROR(AS73),NA(),$BD$2)))</f>
        <v>#N/A</v>
      </c>
      <c r="BY73" s="1">
        <v>65</v>
      </c>
      <c r="BZ73" s="1" t="e">
        <f t="shared" si="56"/>
        <v>#N/A</v>
      </c>
      <c r="CA73" s="1" t="e">
        <f t="shared" ref="CA73:CA104" si="113">IF(AND(BY73&lt;&gt;$E$3,BZ73&lt;&gt;1),NA(),IF(OR($BP$6=1,$BP$6=2),NA(),IF(ISERROR(AU73),NA(),$BD$2)))</f>
        <v>#N/A</v>
      </c>
      <c r="CB73" s="1" t="e">
        <f t="shared" si="57"/>
        <v>#N/A</v>
      </c>
      <c r="CC73" s="1" t="e">
        <f t="shared" ref="CC73:CC104" si="114">IF(AND(BY73&lt;&gt;$E$3,CB73&lt;&gt;1),NA(),IF(OR($BP$6=1,$BP$6=2),NA(),IF(ISERROR(AV73),NA(),$BD$2)))</f>
        <v>#N/A</v>
      </c>
      <c r="CD73" s="1"/>
      <c r="CE73" s="1"/>
      <c r="CF73" s="1">
        <v>65</v>
      </c>
      <c r="CG73" s="1" t="e">
        <f t="shared" ref="CG73:CG104" si="115">IF($BP$5="Neither",NA(),IF(CF73&lt;&gt;$E$3-$CG$6,NA(),IF($CF$6&lt;&gt;"Pass",NA(),$BD$2)))</f>
        <v>#N/A</v>
      </c>
      <c r="CH73" s="1" t="e">
        <f t="shared" ref="CH73:CH104" si="116">IF($BP$5="Neither",NA(),IF(CF73&lt;&gt;$E$3-$CG$6,NA(),IF($CF$6&lt;&gt;"Fail",NA(),$BD$2)))</f>
        <v>#N/A</v>
      </c>
      <c r="CI73" s="4" t="e">
        <f t="shared" ref="CI73:CI104" si="117">IF($BP$5="Neither",NA(),IF(CF73&lt;&gt;$E$3-$CG$6,NA(),IF($CF$6&lt;&gt;"Flip",NA(),$BD$2)))</f>
        <v>#N/A</v>
      </c>
      <c r="CK73" s="3">
        <f t="shared" ref="CK73:CK104" si="118">IF(ISERROR(E73),0,E73)</f>
        <v>0</v>
      </c>
      <c r="CL73" s="4">
        <f t="shared" ref="CL73:CL104" si="119">IF(ISERROR(E73),0,1)</f>
        <v>0</v>
      </c>
    </row>
    <row r="74" spans="2:90" x14ac:dyDescent="0.25">
      <c r="B74">
        <f t="shared" ref="B74:B120" si="120">IF(ISERROR(E74),0,C74)</f>
        <v>0</v>
      </c>
      <c r="C74" s="3">
        <v>66</v>
      </c>
      <c r="D74" s="2">
        <f>IF('Front sheet'!$G19="","",'Front sheet'!$G19)</f>
        <v>43667</v>
      </c>
      <c r="E74" s="1" t="e">
        <f>IF('Front sheet'!H19="",#N/A,'Front sheet'!H19)</f>
        <v>#N/A</v>
      </c>
      <c r="F74" s="1" t="str">
        <f t="shared" si="93"/>
        <v/>
      </c>
      <c r="G74" s="181" t="e">
        <f>IF(J74="",NA(),IF('Front sheet'!$T$7&lt;&gt;0,AVERAGE(Tally_CL),IF(F74=1,AVERAGE(Tally),IF(F74=2,AVERAGE(Tally2),IF(F74=3,AVERAGE(Tally3),IF(F74=4,AVERAGE(Tally4),IF(F74=5,AVERAGE(Tally5))))))))</f>
        <v>#N/A</v>
      </c>
      <c r="H74" s="181" t="e">
        <f t="shared" si="64"/>
        <v>#N/A</v>
      </c>
      <c r="I74" s="181" t="e">
        <f t="shared" si="65"/>
        <v>#N/A</v>
      </c>
      <c r="J74" s="4" t="str">
        <f t="shared" ref="J74:J120" si="121">IF(ISERROR(E74),"",E74)</f>
        <v/>
      </c>
      <c r="K74" s="279" t="e">
        <f t="shared" ref="K74:K120" si="122">IF(L74="",NA(),L74)</f>
        <v>#N/A</v>
      </c>
      <c r="L74" s="15" t="e">
        <f t="shared" si="66"/>
        <v>#N/A</v>
      </c>
      <c r="M74" s="16" t="e">
        <f>IF(L74="",NA(),IF('Front sheet'!$T$7&lt;&gt;0,AVERAGE(MR_CL),IF(F74=1,AVERAGE(MR_1),IF(F74=2,AVERAGE(MR_2),IF(F74=3,AVERAGE(MR_3),IF(F74=4,AVERAGE(MR_4),IF(F74=5,AVERAGE(MR_5))))))))</f>
        <v>#N/A</v>
      </c>
      <c r="N74" s="16">
        <f t="shared" si="94"/>
        <v>0</v>
      </c>
      <c r="O74" s="170" t="e">
        <f t="shared" si="60"/>
        <v>#N/A</v>
      </c>
      <c r="Q74" s="15">
        <f>IF(ISERROR($E74),0,IF($E74&gt;$H74,MAX($Q$8:Q73)+1,0))</f>
        <v>0</v>
      </c>
      <c r="R74" s="170">
        <f>IF(ISERROR($E74),0,IF($E74&lt;$I74,MAX($R$8:R73)+1,0))</f>
        <v>0</v>
      </c>
      <c r="T74" s="15">
        <f t="shared" si="95"/>
        <v>0</v>
      </c>
      <c r="U74" s="170">
        <f t="shared" ref="U74:U120" ca="1" si="123">IF(AND(U73=1,T74=1),1,IF($U$5=7,IF(SUM(T74:T80)&gt;=$U$5,1,0),IF(SUM(T74:T79)&gt;=$U$5,1,0)))</f>
        <v>0</v>
      </c>
      <c r="W74" s="15">
        <f t="shared" si="96"/>
        <v>0</v>
      </c>
      <c r="X74" s="170">
        <f t="shared" ref="X74:X120" ca="1" si="124">IF(AND(X73=1,W74=1),1,IF($X$5=7,IF(SUM(W74:W80)&gt;=$X$5,1,0),IF(SUM(W74:W79)&gt;=$X$5,1,0)))</f>
        <v>0</v>
      </c>
      <c r="Z74" s="15">
        <f t="shared" si="97"/>
        <v>0</v>
      </c>
      <c r="AA74" s="267">
        <f t="shared" ref="AA74:AA120" si="125">IF(AA$5=7,IF(AND(AA73&gt;0,Z74&gt;0),1,IF(SUM(Z75:Z80)&gt;=6,1,IF(MOD(SUM(Z75:Z80),1)&gt;0,IF(SUM(Z75:Z81)&gt;=6,1,0),0))),IF(AND(AA73&gt;0,Z74&gt;0),1,IF(SUM(Z75:Z79)&gt;=5,1,IF(MOD(SUM(Z75:Z79),1)&gt;0,IF(SUM(Z75:Z80)&gt;=5,1,0),0))))</f>
        <v>0</v>
      </c>
      <c r="AC74" s="15">
        <f t="shared" si="98"/>
        <v>0</v>
      </c>
      <c r="AD74" s="267">
        <f t="shared" ref="AD74:AD120" si="126">IF(AD$5=7,IF(AND(AD73&gt;0,AC74&gt;0),1,IF(SUM(AC75:AC80)&gt;=6,1,IF(MOD(SUM(AC75:AC80),1)&gt;0,IF(SUM(AC75:AC81)&gt;=6,1,0),0))),IF(AND(AD73&gt;0,AC74&gt;0),1,IF(SUM(AC75:AC79)&gt;=5,1,IF(MOD(SUM(AC75:AC79),1)&gt;0,IF(SUM(AC75:AC80)&gt;=5,1,0),0))))</f>
        <v>0</v>
      </c>
      <c r="AE74" s="265">
        <f t="shared" ref="AE74:AE120" si="127">IFERROR(IF(E74&gt;G74,2,1),0)</f>
        <v>0</v>
      </c>
      <c r="AF74" s="15">
        <f t="shared" ref="AF74:AF120" si="128">IFERROR(IF(E74="",0,IF(AND(E74&lt;G74-2*(M74/1.128),E74&gt;I74),1,0)),0)</f>
        <v>0</v>
      </c>
      <c r="AG74" s="16">
        <f t="shared" ref="AG74:AG120" si="129">IF(AND(AF74=1,SUM(AE72:AE74)=3,SUM(AF72:AF74)&gt;=2),1,IF(AND(AF74=1,SUM(AF73:AF75)&gt;=2,SUM(AE73:AE75)=3),1,IF(AND(AF74=1,SUM(AF74:AF76)&gt;=2,SUM(AE74:AE76)=3),1,0)))</f>
        <v>0</v>
      </c>
      <c r="AH74" s="16">
        <f t="shared" ref="AH74:AH120" si="130">IFERROR(IF(E74="",0,IF(AND(E74&gt;G74+2*(M74/1.128),E74&lt;H74),1,0)),0)</f>
        <v>0</v>
      </c>
      <c r="AI74" s="16">
        <f t="shared" ref="AI74:AI120" si="131">IF(AND(SUM(AE72:AE74)=6,SUM(AH72:AH74,)&gt;=2,AH74=1),1,IF(AND(AH74=1,SUM(AH73:AH75)&gt;=2,SUM(AE73:AE75)=6),1,IF(AND(AH74=1,SUM(AH74:AH76)&gt;=2,SUM(AE74:AE76)=6),1,0)))</f>
        <v>0</v>
      </c>
      <c r="AK74" s="15">
        <f>IF(ISERROR($L74),0,IF($L74&gt;$O74,MAX($AK$8:AK73)+1,0))</f>
        <v>0</v>
      </c>
      <c r="AL74" s="170" t="e">
        <f t="shared" si="99"/>
        <v>#N/A</v>
      </c>
      <c r="AN74" s="15" t="e">
        <f t="shared" ref="AN74:AN120" si="132">IF(AND(J74&gt;G74-M74/1.128,J74&lt;G74+M74/1.128),1,0)</f>
        <v>#N/A</v>
      </c>
      <c r="AO74" s="16" t="e">
        <f t="shared" ref="AO74:AO120" ca="1" si="133">IF(AND(AO73=1,AN74=1),1,IF(SUM(AN74:AN88)&gt;=15,1,0))</f>
        <v>#N/A</v>
      </c>
      <c r="AP74" s="16" t="e">
        <f>IF(C74&lt;=$E$3,IF(OR('Front sheet'!$O$3="",'Front sheet'!$O$3=0),NA(),'Front sheet'!$O$3),NA())</f>
        <v>#N/A</v>
      </c>
      <c r="AQ74" s="16" t="e">
        <f t="shared" ref="AQ74:AQ120" ca="1" si="134">IF($U$6=2,NA(),IF(AND(AA74=0,U74=0,Q74=0,AI74=0),#N/A,E74))</f>
        <v>#N/A</v>
      </c>
      <c r="AR74" s="16" t="e">
        <f t="shared" ref="AR74:AR120" ca="1" si="135">IF($U$6=2,NA(),IF(AND(AD74=0,X74=0,R74=0,AG74=0),#N/A,E74))</f>
        <v>#N/A</v>
      </c>
      <c r="AS74" s="16" t="e">
        <f t="shared" ref="AS74:AS120" ca="1" si="136">IF($AS$7="High is good",AR74,IF($AS$7="Low is good",AQ74,NA()))</f>
        <v>#N/A</v>
      </c>
      <c r="AT74" s="16" t="e">
        <f t="shared" ref="AT74:AT120" ca="1" si="137">IF($AS$7="High is good",AQ74,IF($AS$7="Low is good",AR74,NA()))</f>
        <v>#N/A</v>
      </c>
      <c r="AU74" s="16" t="e">
        <f t="shared" ref="AU74:AU120" si="138">IF($AS$7="Neither",AV74,NA())</f>
        <v>#N/A</v>
      </c>
      <c r="AV74" s="16" t="e">
        <f t="shared" ref="AV74:AV120" ca="1" si="139">IF(AND(U74=0,R74=0,Q74=0,X74=0,X74=0,AA74=0,AD74=0,AG74=0,AI74=0),#N/A,E74)</f>
        <v>#N/A</v>
      </c>
      <c r="AW74" s="199">
        <f t="shared" ref="AW74:AW120" si="140">D74</f>
        <v>43667</v>
      </c>
      <c r="AX74" s="203">
        <f t="shared" ref="AX74:AX120" si="141">IFERROR(WEEKDAY(AW74),"")</f>
        <v>1</v>
      </c>
      <c r="AZ74" s="221">
        <v>66</v>
      </c>
      <c r="BA74" s="166" t="str">
        <f t="shared" ref="BA74:BA120" ca="1" si="142">IF($BA$8="Yes","",IF(BB74=$BC$8,1,IF(BB74=$BD$8,2,IF(BB74=$BE$8,3,IF(BB74=$BF$8,4,IF(BB74=$BG$8,5,""))))))</f>
        <v/>
      </c>
      <c r="BB74" s="32">
        <f t="shared" si="100"/>
        <v>43667</v>
      </c>
      <c r="BC74" s="100" t="e">
        <f t="shared" ca="1" si="101"/>
        <v>#N/A</v>
      </c>
      <c r="BD74" s="100" t="e">
        <f t="shared" ca="1" si="102"/>
        <v>#N/A</v>
      </c>
      <c r="BE74" s="100" t="e">
        <f t="shared" si="103"/>
        <v>#N/A</v>
      </c>
      <c r="BF74" s="100" t="e">
        <f t="shared" si="104"/>
        <v>#N/A</v>
      </c>
      <c r="BG74" s="223" t="e">
        <f t="shared" si="105"/>
        <v>#N/A</v>
      </c>
      <c r="BH74" s="246" t="str">
        <f t="shared" ref="BH74:BH120" ca="1" si="143">IF(BB74=$BI$8,1,IF(BB74=$BJ$8,2,IF(BB74=$BK$8,3,IF(BB74=$BL$8,4,""))))</f>
        <v/>
      </c>
      <c r="BI74" s="229" t="e">
        <f t="shared" si="106"/>
        <v>#N/A</v>
      </c>
      <c r="BJ74" s="100" t="e">
        <f t="shared" si="107"/>
        <v>#N/A</v>
      </c>
      <c r="BK74" s="100" t="e">
        <f t="shared" ref="BK74:BK120" si="144">IF($BK$6=0,#N/A,IF($BH74=BK$7,$E74-$BB$2,#N/A))</f>
        <v>#N/A</v>
      </c>
      <c r="BL74" s="100" t="e">
        <f t="shared" ref="BL74:BL120" si="145">IF($BL$6=0,#N/A,IF($BH74=BL$7,$E74-$BB$2,#N/A))</f>
        <v>#N/A</v>
      </c>
      <c r="BP74" s="3">
        <v>66</v>
      </c>
      <c r="BQ74" s="1" t="e">
        <f t="shared" si="108"/>
        <v>#N/A</v>
      </c>
      <c r="BR74" s="1" t="e">
        <f t="shared" si="109"/>
        <v>#N/A</v>
      </c>
      <c r="BS74" s="1" t="e">
        <f t="shared" si="110"/>
        <v>#N/A</v>
      </c>
      <c r="BU74" s="1">
        <v>66</v>
      </c>
      <c r="BV74" s="1" t="e">
        <f t="shared" si="111"/>
        <v>#N/A</v>
      </c>
      <c r="BW74" s="1" t="e">
        <f t="shared" si="112"/>
        <v>#N/A</v>
      </c>
      <c r="BY74" s="1">
        <v>66</v>
      </c>
      <c r="BZ74" s="1" t="e">
        <f t="shared" ref="BZ74:BZ120" si="146">IF(BY74&lt;&gt;$E$3,NA(),IF(OR(Q74&gt;=1,U74&gt;=1,AA74&gt;=1,AI74&gt;=1),1,NA()))</f>
        <v>#N/A</v>
      </c>
      <c r="CA74" s="1" t="e">
        <f t="shared" si="113"/>
        <v>#N/A</v>
      </c>
      <c r="CB74" s="1" t="e">
        <f t="shared" ref="CB74:CB120" si="147">IF(BY74&lt;&gt;$E$3,NA(),IF(OR(R74&gt;=1,X74&gt;=1,AD74&gt;=1,AG74&gt;=1),1,NA()))</f>
        <v>#N/A</v>
      </c>
      <c r="CC74" s="1" t="e">
        <f t="shared" si="114"/>
        <v>#N/A</v>
      </c>
      <c r="CD74" s="1"/>
      <c r="CE74" s="1"/>
      <c r="CF74" s="1">
        <v>66</v>
      </c>
      <c r="CG74" s="1" t="e">
        <f t="shared" si="115"/>
        <v>#N/A</v>
      </c>
      <c r="CH74" s="1" t="e">
        <f t="shared" si="116"/>
        <v>#N/A</v>
      </c>
      <c r="CI74" s="4" t="e">
        <f t="shared" si="117"/>
        <v>#N/A</v>
      </c>
      <c r="CK74" s="3">
        <f t="shared" si="118"/>
        <v>0</v>
      </c>
      <c r="CL74" s="4">
        <f t="shared" si="119"/>
        <v>0</v>
      </c>
    </row>
    <row r="75" spans="2:90" x14ac:dyDescent="0.25">
      <c r="B75">
        <f t="shared" si="120"/>
        <v>0</v>
      </c>
      <c r="C75" s="3">
        <v>67</v>
      </c>
      <c r="D75" s="2">
        <f>IF('Front sheet'!$G20="","",'Front sheet'!$G20)</f>
        <v>43681</v>
      </c>
      <c r="E75" s="1" t="e">
        <f>IF('Front sheet'!H20="",#N/A,'Front sheet'!H20)</f>
        <v>#N/A</v>
      </c>
      <c r="F75" s="1" t="str">
        <f t="shared" si="93"/>
        <v/>
      </c>
      <c r="G75" s="181" t="e">
        <f>IF(J75="",NA(),IF('Front sheet'!$T$7&lt;&gt;0,AVERAGE(Tally_CL),IF(F75=1,AVERAGE(Tally),IF(F75=2,AVERAGE(Tally2),IF(F75=3,AVERAGE(Tally3),IF(F75=4,AVERAGE(Tally4),IF(F75=5,AVERAGE(Tally5))))))))</f>
        <v>#N/A</v>
      </c>
      <c r="H75" s="181" t="e">
        <f t="shared" si="64"/>
        <v>#N/A</v>
      </c>
      <c r="I75" s="181" t="e">
        <f t="shared" si="65"/>
        <v>#N/A</v>
      </c>
      <c r="J75" s="4" t="str">
        <f t="shared" si="121"/>
        <v/>
      </c>
      <c r="K75" s="279" t="e">
        <f t="shared" si="122"/>
        <v>#N/A</v>
      </c>
      <c r="L75" s="15" t="e">
        <f t="shared" si="66"/>
        <v>#N/A</v>
      </c>
      <c r="M75" s="16" t="e">
        <f>IF(L75="",NA(),IF('Front sheet'!$T$7&lt;&gt;0,AVERAGE(MR_CL),IF(F75=1,AVERAGE(MR_1),IF(F75=2,AVERAGE(MR_2),IF(F75=3,AVERAGE(MR_3),IF(F75=4,AVERAGE(MR_4),IF(F75=5,AVERAGE(MR_5))))))))</f>
        <v>#N/A</v>
      </c>
      <c r="N75" s="16">
        <f t="shared" si="94"/>
        <v>0</v>
      </c>
      <c r="O75" s="170" t="e">
        <f t="shared" ref="O75:O120" si="148">IF(L75="",NA(),M75*3.27)</f>
        <v>#N/A</v>
      </c>
      <c r="Q75" s="15">
        <f>IF(ISERROR($E75),0,IF($E75&gt;$H75,MAX($Q$8:Q74)+1,0))</f>
        <v>0</v>
      </c>
      <c r="R75" s="170">
        <f>IF(ISERROR($E75),0,IF($E75&lt;$I75,MAX($R$8:R74)+1,0))</f>
        <v>0</v>
      </c>
      <c r="T75" s="15">
        <f t="shared" si="95"/>
        <v>0</v>
      </c>
      <c r="U75" s="170">
        <f t="shared" ca="1" si="123"/>
        <v>0</v>
      </c>
      <c r="W75" s="15">
        <f t="shared" si="96"/>
        <v>0</v>
      </c>
      <c r="X75" s="170">
        <f t="shared" ca="1" si="124"/>
        <v>0</v>
      </c>
      <c r="Z75" s="15">
        <f t="shared" si="97"/>
        <v>0</v>
      </c>
      <c r="AA75" s="267">
        <f t="shared" si="125"/>
        <v>0</v>
      </c>
      <c r="AC75" s="15">
        <f t="shared" si="98"/>
        <v>0</v>
      </c>
      <c r="AD75" s="267">
        <f t="shared" si="126"/>
        <v>0</v>
      </c>
      <c r="AE75" s="265">
        <f t="shared" si="127"/>
        <v>0</v>
      </c>
      <c r="AF75" s="15">
        <f t="shared" si="128"/>
        <v>0</v>
      </c>
      <c r="AG75" s="16">
        <f t="shared" si="129"/>
        <v>0</v>
      </c>
      <c r="AH75" s="16">
        <f t="shared" si="130"/>
        <v>0</v>
      </c>
      <c r="AI75" s="16">
        <f t="shared" si="131"/>
        <v>0</v>
      </c>
      <c r="AK75" s="15">
        <f>IF(ISERROR($L75),0,IF($L75&gt;$O75,MAX($AK$8:AK74)+1,0))</f>
        <v>0</v>
      </c>
      <c r="AL75" s="170" t="e">
        <f t="shared" si="99"/>
        <v>#N/A</v>
      </c>
      <c r="AN75" s="15" t="e">
        <f t="shared" si="132"/>
        <v>#N/A</v>
      </c>
      <c r="AO75" s="16" t="e">
        <f t="shared" ca="1" si="133"/>
        <v>#N/A</v>
      </c>
      <c r="AP75" s="16" t="e">
        <f>IF(C75&lt;=$E$3,IF(OR('Front sheet'!$O$3="",'Front sheet'!$O$3=0),NA(),'Front sheet'!$O$3),NA())</f>
        <v>#N/A</v>
      </c>
      <c r="AQ75" s="16" t="e">
        <f t="shared" ca="1" si="134"/>
        <v>#N/A</v>
      </c>
      <c r="AR75" s="16" t="e">
        <f t="shared" ca="1" si="135"/>
        <v>#N/A</v>
      </c>
      <c r="AS75" s="16" t="e">
        <f t="shared" ca="1" si="136"/>
        <v>#N/A</v>
      </c>
      <c r="AT75" s="16" t="e">
        <f t="shared" ca="1" si="137"/>
        <v>#N/A</v>
      </c>
      <c r="AU75" s="16" t="e">
        <f t="shared" si="138"/>
        <v>#N/A</v>
      </c>
      <c r="AV75" s="16" t="e">
        <f t="shared" ca="1" si="139"/>
        <v>#N/A</v>
      </c>
      <c r="AW75" s="199">
        <f t="shared" si="140"/>
        <v>43681</v>
      </c>
      <c r="AX75" s="203">
        <f t="shared" si="141"/>
        <v>1</v>
      </c>
      <c r="AZ75" s="221">
        <v>67</v>
      </c>
      <c r="BA75" s="166" t="str">
        <f t="shared" ca="1" si="142"/>
        <v/>
      </c>
      <c r="BB75" s="32">
        <f t="shared" si="100"/>
        <v>43681</v>
      </c>
      <c r="BC75" s="100" t="e">
        <f t="shared" ca="1" si="101"/>
        <v>#N/A</v>
      </c>
      <c r="BD75" s="100" t="e">
        <f t="shared" ca="1" si="102"/>
        <v>#N/A</v>
      </c>
      <c r="BE75" s="100" t="e">
        <f t="shared" si="103"/>
        <v>#N/A</v>
      </c>
      <c r="BF75" s="100" t="e">
        <f t="shared" si="104"/>
        <v>#N/A</v>
      </c>
      <c r="BG75" s="223" t="e">
        <f t="shared" si="105"/>
        <v>#N/A</v>
      </c>
      <c r="BH75" s="246" t="str">
        <f t="shared" ca="1" si="143"/>
        <v/>
      </c>
      <c r="BI75" s="229" t="e">
        <f t="shared" si="106"/>
        <v>#N/A</v>
      </c>
      <c r="BJ75" s="100" t="e">
        <f t="shared" si="107"/>
        <v>#N/A</v>
      </c>
      <c r="BK75" s="100" t="e">
        <f t="shared" si="144"/>
        <v>#N/A</v>
      </c>
      <c r="BL75" s="100" t="e">
        <f t="shared" si="145"/>
        <v>#N/A</v>
      </c>
      <c r="BP75" s="3">
        <v>67</v>
      </c>
      <c r="BQ75" s="1" t="e">
        <f t="shared" si="108"/>
        <v>#N/A</v>
      </c>
      <c r="BR75" s="1" t="e">
        <f t="shared" si="109"/>
        <v>#N/A</v>
      </c>
      <c r="BS75" s="1" t="e">
        <f t="shared" si="110"/>
        <v>#N/A</v>
      </c>
      <c r="BU75" s="1">
        <v>67</v>
      </c>
      <c r="BV75" s="1" t="e">
        <f t="shared" si="111"/>
        <v>#N/A</v>
      </c>
      <c r="BW75" s="1" t="e">
        <f t="shared" si="112"/>
        <v>#N/A</v>
      </c>
      <c r="BY75" s="1">
        <v>67</v>
      </c>
      <c r="BZ75" s="1" t="e">
        <f t="shared" si="146"/>
        <v>#N/A</v>
      </c>
      <c r="CA75" s="1" t="e">
        <f t="shared" si="113"/>
        <v>#N/A</v>
      </c>
      <c r="CB75" s="1" t="e">
        <f t="shared" si="147"/>
        <v>#N/A</v>
      </c>
      <c r="CC75" s="1" t="e">
        <f t="shared" si="114"/>
        <v>#N/A</v>
      </c>
      <c r="CD75" s="1"/>
      <c r="CE75" s="1"/>
      <c r="CF75" s="1">
        <v>67</v>
      </c>
      <c r="CG75" s="1" t="e">
        <f t="shared" si="115"/>
        <v>#N/A</v>
      </c>
      <c r="CH75" s="1" t="e">
        <f t="shared" si="116"/>
        <v>#N/A</v>
      </c>
      <c r="CI75" s="4" t="e">
        <f t="shared" si="117"/>
        <v>#N/A</v>
      </c>
      <c r="CK75" s="3">
        <f t="shared" si="118"/>
        <v>0</v>
      </c>
      <c r="CL75" s="4">
        <f t="shared" si="119"/>
        <v>0</v>
      </c>
    </row>
    <row r="76" spans="2:90" x14ac:dyDescent="0.25">
      <c r="B76">
        <f t="shared" si="120"/>
        <v>0</v>
      </c>
      <c r="C76" s="3">
        <v>68</v>
      </c>
      <c r="D76" s="2">
        <f>IF('Front sheet'!$G21="","",'Front sheet'!$G21)</f>
        <v>43695</v>
      </c>
      <c r="E76" s="1" t="e">
        <f>IF('Front sheet'!H21="",#N/A,'Front sheet'!H21)</f>
        <v>#N/A</v>
      </c>
      <c r="F76" s="1" t="str">
        <f t="shared" si="93"/>
        <v/>
      </c>
      <c r="G76" s="181" t="e">
        <f>IF(J76="",NA(),IF('Front sheet'!$T$7&lt;&gt;0,AVERAGE(Tally_CL),IF(F76=1,AVERAGE(Tally),IF(F76=2,AVERAGE(Tally2),IF(F76=3,AVERAGE(Tally3),IF(F76=4,AVERAGE(Tally4),IF(F76=5,AVERAGE(Tally5))))))))</f>
        <v>#N/A</v>
      </c>
      <c r="H76" s="181" t="e">
        <f t="shared" si="64"/>
        <v>#N/A</v>
      </c>
      <c r="I76" s="181" t="e">
        <f t="shared" si="65"/>
        <v>#N/A</v>
      </c>
      <c r="J76" s="4" t="str">
        <f t="shared" si="121"/>
        <v/>
      </c>
      <c r="K76" s="279" t="e">
        <f t="shared" si="122"/>
        <v>#N/A</v>
      </c>
      <c r="L76" s="15" t="e">
        <f t="shared" si="66"/>
        <v>#N/A</v>
      </c>
      <c r="M76" s="16" t="e">
        <f>IF(L76="",NA(),IF('Front sheet'!$T$7&lt;&gt;0,AVERAGE(MR_CL),IF(F76=1,AVERAGE(MR_1),IF(F76=2,AVERAGE(MR_2),IF(F76=3,AVERAGE(MR_3),IF(F76=4,AVERAGE(MR_4),IF(F76=5,AVERAGE(MR_5))))))))</f>
        <v>#N/A</v>
      </c>
      <c r="N76" s="16">
        <f t="shared" si="94"/>
        <v>0</v>
      </c>
      <c r="O76" s="170" t="e">
        <f t="shared" si="148"/>
        <v>#N/A</v>
      </c>
      <c r="Q76" s="15">
        <f>IF(ISERROR($E76),0,IF($E76&gt;$H76,MAX($Q$8:Q75)+1,0))</f>
        <v>0</v>
      </c>
      <c r="R76" s="170">
        <f>IF(ISERROR($E76),0,IF($E76&lt;$I76,MAX($R$8:R75)+1,0))</f>
        <v>0</v>
      </c>
      <c r="T76" s="15">
        <f t="shared" si="95"/>
        <v>0</v>
      </c>
      <c r="U76" s="170">
        <f t="shared" ca="1" si="123"/>
        <v>0</v>
      </c>
      <c r="W76" s="15">
        <f t="shared" si="96"/>
        <v>0</v>
      </c>
      <c r="X76" s="170">
        <f t="shared" ca="1" si="124"/>
        <v>0</v>
      </c>
      <c r="Z76" s="15">
        <f t="shared" si="97"/>
        <v>0</v>
      </c>
      <c r="AA76" s="267">
        <f t="shared" si="125"/>
        <v>0</v>
      </c>
      <c r="AC76" s="15">
        <f t="shared" si="98"/>
        <v>0</v>
      </c>
      <c r="AD76" s="267">
        <f t="shared" si="126"/>
        <v>0</v>
      </c>
      <c r="AE76" s="265">
        <f t="shared" si="127"/>
        <v>0</v>
      </c>
      <c r="AF76" s="15">
        <f t="shared" si="128"/>
        <v>0</v>
      </c>
      <c r="AG76" s="16">
        <f t="shared" si="129"/>
        <v>0</v>
      </c>
      <c r="AH76" s="16">
        <f t="shared" si="130"/>
        <v>0</v>
      </c>
      <c r="AI76" s="16">
        <f t="shared" si="131"/>
        <v>0</v>
      </c>
      <c r="AK76" s="15">
        <f>IF(ISERROR($L76),0,IF($L76&gt;$O76,MAX($AK$8:AK75)+1,0))</f>
        <v>0</v>
      </c>
      <c r="AL76" s="170" t="e">
        <f t="shared" si="99"/>
        <v>#N/A</v>
      </c>
      <c r="AN76" s="15" t="e">
        <f t="shared" si="132"/>
        <v>#N/A</v>
      </c>
      <c r="AO76" s="16" t="e">
        <f t="shared" ca="1" si="133"/>
        <v>#N/A</v>
      </c>
      <c r="AP76" s="16" t="e">
        <f>IF(C76&lt;=$E$3,IF(OR('Front sheet'!$O$3="",'Front sheet'!$O$3=0),NA(),'Front sheet'!$O$3),NA())</f>
        <v>#N/A</v>
      </c>
      <c r="AQ76" s="16" t="e">
        <f t="shared" ca="1" si="134"/>
        <v>#N/A</v>
      </c>
      <c r="AR76" s="16" t="e">
        <f t="shared" ca="1" si="135"/>
        <v>#N/A</v>
      </c>
      <c r="AS76" s="16" t="e">
        <f t="shared" ca="1" si="136"/>
        <v>#N/A</v>
      </c>
      <c r="AT76" s="16" t="e">
        <f t="shared" ca="1" si="137"/>
        <v>#N/A</v>
      </c>
      <c r="AU76" s="16" t="e">
        <f t="shared" si="138"/>
        <v>#N/A</v>
      </c>
      <c r="AV76" s="16" t="e">
        <f t="shared" ca="1" si="139"/>
        <v>#N/A</v>
      </c>
      <c r="AW76" s="199">
        <f t="shared" si="140"/>
        <v>43695</v>
      </c>
      <c r="AX76" s="203">
        <f t="shared" si="141"/>
        <v>1</v>
      </c>
      <c r="AZ76" s="221">
        <v>68</v>
      </c>
      <c r="BA76" s="166" t="str">
        <f t="shared" ca="1" si="142"/>
        <v/>
      </c>
      <c r="BB76" s="32">
        <f t="shared" si="100"/>
        <v>43695</v>
      </c>
      <c r="BC76" s="100" t="e">
        <f t="shared" ca="1" si="101"/>
        <v>#N/A</v>
      </c>
      <c r="BD76" s="100" t="e">
        <f t="shared" ca="1" si="102"/>
        <v>#N/A</v>
      </c>
      <c r="BE76" s="100" t="e">
        <f t="shared" si="103"/>
        <v>#N/A</v>
      </c>
      <c r="BF76" s="100" t="e">
        <f t="shared" si="104"/>
        <v>#N/A</v>
      </c>
      <c r="BG76" s="223" t="e">
        <f t="shared" si="105"/>
        <v>#N/A</v>
      </c>
      <c r="BH76" s="246" t="str">
        <f t="shared" ca="1" si="143"/>
        <v/>
      </c>
      <c r="BI76" s="229" t="e">
        <f t="shared" si="106"/>
        <v>#N/A</v>
      </c>
      <c r="BJ76" s="100" t="e">
        <f t="shared" si="107"/>
        <v>#N/A</v>
      </c>
      <c r="BK76" s="100" t="e">
        <f t="shared" si="144"/>
        <v>#N/A</v>
      </c>
      <c r="BL76" s="100" t="e">
        <f t="shared" si="145"/>
        <v>#N/A</v>
      </c>
      <c r="BP76" s="3">
        <v>68</v>
      </c>
      <c r="BQ76" s="1" t="e">
        <f t="shared" si="108"/>
        <v>#N/A</v>
      </c>
      <c r="BR76" s="1" t="e">
        <f t="shared" si="109"/>
        <v>#N/A</v>
      </c>
      <c r="BS76" s="1" t="e">
        <f t="shared" si="110"/>
        <v>#N/A</v>
      </c>
      <c r="BU76" s="1">
        <v>68</v>
      </c>
      <c r="BV76" s="1" t="e">
        <f t="shared" si="111"/>
        <v>#N/A</v>
      </c>
      <c r="BW76" s="1" t="e">
        <f t="shared" si="112"/>
        <v>#N/A</v>
      </c>
      <c r="BY76" s="1">
        <v>68</v>
      </c>
      <c r="BZ76" s="1" t="e">
        <f t="shared" si="146"/>
        <v>#N/A</v>
      </c>
      <c r="CA76" s="1" t="e">
        <f t="shared" si="113"/>
        <v>#N/A</v>
      </c>
      <c r="CB76" s="1" t="e">
        <f t="shared" si="147"/>
        <v>#N/A</v>
      </c>
      <c r="CC76" s="1" t="e">
        <f t="shared" si="114"/>
        <v>#N/A</v>
      </c>
      <c r="CD76" s="1"/>
      <c r="CE76" s="1"/>
      <c r="CF76" s="1">
        <v>68</v>
      </c>
      <c r="CG76" s="1" t="e">
        <f t="shared" si="115"/>
        <v>#N/A</v>
      </c>
      <c r="CH76" s="1" t="e">
        <f t="shared" si="116"/>
        <v>#N/A</v>
      </c>
      <c r="CI76" s="4" t="e">
        <f t="shared" si="117"/>
        <v>#N/A</v>
      </c>
      <c r="CK76" s="3">
        <f t="shared" si="118"/>
        <v>0</v>
      </c>
      <c r="CL76" s="4">
        <f t="shared" si="119"/>
        <v>0</v>
      </c>
    </row>
    <row r="77" spans="2:90" x14ac:dyDescent="0.25">
      <c r="B77">
        <f t="shared" si="120"/>
        <v>0</v>
      </c>
      <c r="C77" s="3">
        <v>69</v>
      </c>
      <c r="D77" s="2">
        <f>IF('Front sheet'!$G22="","",'Front sheet'!$G22)</f>
        <v>43709</v>
      </c>
      <c r="E77" s="1" t="e">
        <f>IF('Front sheet'!H22="",#N/A,'Front sheet'!H22)</f>
        <v>#N/A</v>
      </c>
      <c r="F77" s="1" t="str">
        <f t="shared" si="93"/>
        <v/>
      </c>
      <c r="G77" s="181" t="e">
        <f>IF(J77="",NA(),IF('Front sheet'!$T$7&lt;&gt;0,AVERAGE(Tally_CL),IF(F77=1,AVERAGE(Tally),IF(F77=2,AVERAGE(Tally2),IF(F77=3,AVERAGE(Tally3),IF(F77=4,AVERAGE(Tally4),IF(F77=5,AVERAGE(Tally5))))))))</f>
        <v>#N/A</v>
      </c>
      <c r="H77" s="181" t="e">
        <f t="shared" si="64"/>
        <v>#N/A</v>
      </c>
      <c r="I77" s="181" t="e">
        <f t="shared" si="65"/>
        <v>#N/A</v>
      </c>
      <c r="J77" s="4" t="str">
        <f t="shared" si="121"/>
        <v/>
      </c>
      <c r="K77" s="279" t="e">
        <f t="shared" si="122"/>
        <v>#N/A</v>
      </c>
      <c r="L77" s="15" t="e">
        <f t="shared" si="66"/>
        <v>#N/A</v>
      </c>
      <c r="M77" s="16" t="e">
        <f>IF(L77="",NA(),IF('Front sheet'!$T$7&lt;&gt;0,AVERAGE(MR_CL),IF(F77=1,AVERAGE(MR_1),IF(F77=2,AVERAGE(MR_2),IF(F77=3,AVERAGE(MR_3),IF(F77=4,AVERAGE(MR_4),IF(F77=5,AVERAGE(MR_5))))))))</f>
        <v>#N/A</v>
      </c>
      <c r="N77" s="16">
        <f t="shared" si="94"/>
        <v>0</v>
      </c>
      <c r="O77" s="170" t="e">
        <f t="shared" si="148"/>
        <v>#N/A</v>
      </c>
      <c r="Q77" s="15">
        <f>IF(ISERROR($E77),0,IF($E77&gt;$H77,MAX($Q$8:Q76)+1,0))</f>
        <v>0</v>
      </c>
      <c r="R77" s="170">
        <f>IF(ISERROR($E77),0,IF($E77&lt;$I77,MAX($R$8:R76)+1,0))</f>
        <v>0</v>
      </c>
      <c r="T77" s="15">
        <f t="shared" si="95"/>
        <v>0</v>
      </c>
      <c r="U77" s="170">
        <f t="shared" ca="1" si="123"/>
        <v>0</v>
      </c>
      <c r="W77" s="15">
        <f t="shared" si="96"/>
        <v>0</v>
      </c>
      <c r="X77" s="170">
        <f t="shared" ca="1" si="124"/>
        <v>0</v>
      </c>
      <c r="Z77" s="15">
        <f t="shared" si="97"/>
        <v>0</v>
      </c>
      <c r="AA77" s="267">
        <f t="shared" si="125"/>
        <v>0</v>
      </c>
      <c r="AC77" s="15">
        <f t="shared" si="98"/>
        <v>0</v>
      </c>
      <c r="AD77" s="267">
        <f t="shared" si="126"/>
        <v>0</v>
      </c>
      <c r="AE77" s="265">
        <f t="shared" si="127"/>
        <v>0</v>
      </c>
      <c r="AF77" s="15">
        <f t="shared" si="128"/>
        <v>0</v>
      </c>
      <c r="AG77" s="16">
        <f t="shared" si="129"/>
        <v>0</v>
      </c>
      <c r="AH77" s="16">
        <f t="shared" si="130"/>
        <v>0</v>
      </c>
      <c r="AI77" s="16">
        <f t="shared" si="131"/>
        <v>0</v>
      </c>
      <c r="AK77" s="15">
        <f>IF(ISERROR($L77),0,IF($L77&gt;$O77,MAX($AK$8:AK76)+1,0))</f>
        <v>0</v>
      </c>
      <c r="AL77" s="170" t="e">
        <f t="shared" si="99"/>
        <v>#N/A</v>
      </c>
      <c r="AN77" s="15" t="e">
        <f t="shared" si="132"/>
        <v>#N/A</v>
      </c>
      <c r="AO77" s="16" t="e">
        <f t="shared" ca="1" si="133"/>
        <v>#N/A</v>
      </c>
      <c r="AP77" s="16" t="e">
        <f>IF(C77&lt;=$E$3,IF(OR('Front sheet'!$O$3="",'Front sheet'!$O$3=0),NA(),'Front sheet'!$O$3),NA())</f>
        <v>#N/A</v>
      </c>
      <c r="AQ77" s="16" t="e">
        <f t="shared" ca="1" si="134"/>
        <v>#N/A</v>
      </c>
      <c r="AR77" s="16" t="e">
        <f t="shared" ca="1" si="135"/>
        <v>#N/A</v>
      </c>
      <c r="AS77" s="16" t="e">
        <f t="shared" ca="1" si="136"/>
        <v>#N/A</v>
      </c>
      <c r="AT77" s="16" t="e">
        <f t="shared" ca="1" si="137"/>
        <v>#N/A</v>
      </c>
      <c r="AU77" s="16" t="e">
        <f t="shared" si="138"/>
        <v>#N/A</v>
      </c>
      <c r="AV77" s="16" t="e">
        <f t="shared" ca="1" si="139"/>
        <v>#N/A</v>
      </c>
      <c r="AW77" s="199">
        <f t="shared" si="140"/>
        <v>43709</v>
      </c>
      <c r="AX77" s="203">
        <f t="shared" si="141"/>
        <v>1</v>
      </c>
      <c r="AZ77" s="221">
        <v>69</v>
      </c>
      <c r="BA77" s="166">
        <f t="shared" ca="1" si="142"/>
        <v>2</v>
      </c>
      <c r="BB77" s="32">
        <f t="shared" si="100"/>
        <v>43709</v>
      </c>
      <c r="BC77" s="100" t="e">
        <f t="shared" ca="1" si="101"/>
        <v>#N/A</v>
      </c>
      <c r="BD77" s="100" t="e">
        <f t="shared" ca="1" si="102"/>
        <v>#N/A</v>
      </c>
      <c r="BE77" s="100" t="e">
        <f t="shared" si="103"/>
        <v>#N/A</v>
      </c>
      <c r="BF77" s="100" t="e">
        <f t="shared" si="104"/>
        <v>#N/A</v>
      </c>
      <c r="BG77" s="223" t="e">
        <f t="shared" si="105"/>
        <v>#N/A</v>
      </c>
      <c r="BH77" s="246" t="str">
        <f t="shared" ca="1" si="143"/>
        <v/>
      </c>
      <c r="BI77" s="229" t="e">
        <f t="shared" si="106"/>
        <v>#N/A</v>
      </c>
      <c r="BJ77" s="100" t="e">
        <f t="shared" si="107"/>
        <v>#N/A</v>
      </c>
      <c r="BK77" s="100" t="e">
        <f t="shared" si="144"/>
        <v>#N/A</v>
      </c>
      <c r="BL77" s="100" t="e">
        <f t="shared" si="145"/>
        <v>#N/A</v>
      </c>
      <c r="BP77" s="3">
        <v>69</v>
      </c>
      <c r="BQ77" s="1" t="e">
        <f t="shared" si="108"/>
        <v>#N/A</v>
      </c>
      <c r="BR77" s="1" t="e">
        <f t="shared" si="109"/>
        <v>#N/A</v>
      </c>
      <c r="BS77" s="1" t="e">
        <f t="shared" si="110"/>
        <v>#N/A</v>
      </c>
      <c r="BU77" s="1">
        <v>69</v>
      </c>
      <c r="BV77" s="1" t="e">
        <f t="shared" si="111"/>
        <v>#N/A</v>
      </c>
      <c r="BW77" s="1" t="e">
        <f t="shared" si="112"/>
        <v>#N/A</v>
      </c>
      <c r="BY77" s="1">
        <v>69</v>
      </c>
      <c r="BZ77" s="1" t="e">
        <f t="shared" si="146"/>
        <v>#N/A</v>
      </c>
      <c r="CA77" s="1" t="e">
        <f t="shared" si="113"/>
        <v>#N/A</v>
      </c>
      <c r="CB77" s="1" t="e">
        <f t="shared" si="147"/>
        <v>#N/A</v>
      </c>
      <c r="CC77" s="1" t="e">
        <f t="shared" si="114"/>
        <v>#N/A</v>
      </c>
      <c r="CD77" s="1"/>
      <c r="CE77" s="1"/>
      <c r="CF77" s="1">
        <v>69</v>
      </c>
      <c r="CG77" s="1" t="e">
        <f t="shared" si="115"/>
        <v>#N/A</v>
      </c>
      <c r="CH77" s="1" t="e">
        <f t="shared" si="116"/>
        <v>#N/A</v>
      </c>
      <c r="CI77" s="4" t="e">
        <f t="shared" si="117"/>
        <v>#N/A</v>
      </c>
      <c r="CK77" s="3">
        <f t="shared" si="118"/>
        <v>0</v>
      </c>
      <c r="CL77" s="4">
        <f t="shared" si="119"/>
        <v>0</v>
      </c>
    </row>
    <row r="78" spans="2:90" x14ac:dyDescent="0.25">
      <c r="B78">
        <f t="shared" si="120"/>
        <v>0</v>
      </c>
      <c r="C78" s="3">
        <v>70</v>
      </c>
      <c r="D78" s="2">
        <f>IF('Front sheet'!$G23="","",'Front sheet'!$G23)</f>
        <v>43723</v>
      </c>
      <c r="E78" s="1" t="e">
        <f>IF('Front sheet'!H23="",#N/A,'Front sheet'!H23)</f>
        <v>#N/A</v>
      </c>
      <c r="F78" s="1" t="str">
        <f t="shared" si="93"/>
        <v/>
      </c>
      <c r="G78" s="181" t="e">
        <f>IF(J78="",NA(),IF('Front sheet'!$T$7&lt;&gt;0,AVERAGE(Tally_CL),IF(F78=1,AVERAGE(Tally),IF(F78=2,AVERAGE(Tally2),IF(F78=3,AVERAGE(Tally3),IF(F78=4,AVERAGE(Tally4),IF(F78=5,AVERAGE(Tally5))))))))</f>
        <v>#N/A</v>
      </c>
      <c r="H78" s="181" t="e">
        <f t="shared" si="64"/>
        <v>#N/A</v>
      </c>
      <c r="I78" s="181" t="e">
        <f t="shared" si="65"/>
        <v>#N/A</v>
      </c>
      <c r="J78" s="4" t="str">
        <f t="shared" si="121"/>
        <v/>
      </c>
      <c r="K78" s="279" t="e">
        <f t="shared" si="122"/>
        <v>#N/A</v>
      </c>
      <c r="L78" s="15" t="e">
        <f t="shared" si="66"/>
        <v>#N/A</v>
      </c>
      <c r="M78" s="16" t="e">
        <f>IF(L78="",NA(),IF('Front sheet'!$T$7&lt;&gt;0,AVERAGE(MR_CL),IF(F78=1,AVERAGE(MR_1),IF(F78=2,AVERAGE(MR_2),IF(F78=3,AVERAGE(MR_3),IF(F78=4,AVERAGE(MR_4),IF(F78=5,AVERAGE(MR_5))))))))</f>
        <v>#N/A</v>
      </c>
      <c r="N78" s="16">
        <f t="shared" si="94"/>
        <v>0</v>
      </c>
      <c r="O78" s="170" t="e">
        <f t="shared" si="148"/>
        <v>#N/A</v>
      </c>
      <c r="Q78" s="15">
        <f>IF(ISERROR($E78),0,IF($E78&gt;$H78,MAX($Q$8:Q77)+1,0))</f>
        <v>0</v>
      </c>
      <c r="R78" s="170">
        <f>IF(ISERROR($E78),0,IF($E78&lt;$I78,MAX($R$8:R77)+1,0))</f>
        <v>0</v>
      </c>
      <c r="T78" s="15">
        <f t="shared" si="95"/>
        <v>0</v>
      </c>
      <c r="U78" s="170">
        <f t="shared" ca="1" si="123"/>
        <v>0</v>
      </c>
      <c r="W78" s="15">
        <f t="shared" si="96"/>
        <v>0</v>
      </c>
      <c r="X78" s="170">
        <f t="shared" ca="1" si="124"/>
        <v>0</v>
      </c>
      <c r="Z78" s="15">
        <f t="shared" si="97"/>
        <v>0</v>
      </c>
      <c r="AA78" s="267">
        <f t="shared" si="125"/>
        <v>0</v>
      </c>
      <c r="AC78" s="15">
        <f t="shared" si="98"/>
        <v>0</v>
      </c>
      <c r="AD78" s="267">
        <f t="shared" si="126"/>
        <v>0</v>
      </c>
      <c r="AE78" s="265">
        <f t="shared" si="127"/>
        <v>0</v>
      </c>
      <c r="AF78" s="15">
        <f t="shared" si="128"/>
        <v>0</v>
      </c>
      <c r="AG78" s="16">
        <f t="shared" si="129"/>
        <v>0</v>
      </c>
      <c r="AH78" s="16">
        <f t="shared" si="130"/>
        <v>0</v>
      </c>
      <c r="AI78" s="16">
        <f t="shared" si="131"/>
        <v>0</v>
      </c>
      <c r="AK78" s="15">
        <f>IF(ISERROR($L78),0,IF($L78&gt;$O78,MAX($AK$8:AK77)+1,0))</f>
        <v>0</v>
      </c>
      <c r="AL78" s="170" t="e">
        <f t="shared" si="99"/>
        <v>#N/A</v>
      </c>
      <c r="AN78" s="15" t="e">
        <f t="shared" si="132"/>
        <v>#N/A</v>
      </c>
      <c r="AO78" s="16" t="e">
        <f t="shared" ca="1" si="133"/>
        <v>#N/A</v>
      </c>
      <c r="AP78" s="16" t="e">
        <f>IF(C78&lt;=$E$3,IF(OR('Front sheet'!$O$3="",'Front sheet'!$O$3=0),NA(),'Front sheet'!$O$3),NA())</f>
        <v>#N/A</v>
      </c>
      <c r="AQ78" s="16" t="e">
        <f t="shared" ca="1" si="134"/>
        <v>#N/A</v>
      </c>
      <c r="AR78" s="16" t="e">
        <f t="shared" ca="1" si="135"/>
        <v>#N/A</v>
      </c>
      <c r="AS78" s="16" t="e">
        <f t="shared" ca="1" si="136"/>
        <v>#N/A</v>
      </c>
      <c r="AT78" s="16" t="e">
        <f t="shared" ca="1" si="137"/>
        <v>#N/A</v>
      </c>
      <c r="AU78" s="16" t="e">
        <f t="shared" si="138"/>
        <v>#N/A</v>
      </c>
      <c r="AV78" s="16" t="e">
        <f t="shared" ca="1" si="139"/>
        <v>#N/A</v>
      </c>
      <c r="AW78" s="199">
        <f t="shared" si="140"/>
        <v>43723</v>
      </c>
      <c r="AX78" s="203">
        <f t="shared" si="141"/>
        <v>1</v>
      </c>
      <c r="AZ78" s="221">
        <v>70</v>
      </c>
      <c r="BA78" s="166" t="str">
        <f t="shared" ca="1" si="142"/>
        <v/>
      </c>
      <c r="BB78" s="32">
        <f t="shared" si="100"/>
        <v>43723</v>
      </c>
      <c r="BC78" s="100" t="e">
        <f t="shared" ca="1" si="101"/>
        <v>#N/A</v>
      </c>
      <c r="BD78" s="100" t="e">
        <f t="shared" ca="1" si="102"/>
        <v>#N/A</v>
      </c>
      <c r="BE78" s="100" t="e">
        <f t="shared" si="103"/>
        <v>#N/A</v>
      </c>
      <c r="BF78" s="100" t="e">
        <f t="shared" si="104"/>
        <v>#N/A</v>
      </c>
      <c r="BG78" s="223" t="e">
        <f t="shared" si="105"/>
        <v>#N/A</v>
      </c>
      <c r="BH78" s="246" t="str">
        <f t="shared" ca="1" si="143"/>
        <v/>
      </c>
      <c r="BI78" s="229" t="e">
        <f t="shared" si="106"/>
        <v>#N/A</v>
      </c>
      <c r="BJ78" s="100" t="e">
        <f t="shared" si="107"/>
        <v>#N/A</v>
      </c>
      <c r="BK78" s="100" t="e">
        <f t="shared" si="144"/>
        <v>#N/A</v>
      </c>
      <c r="BL78" s="100" t="e">
        <f t="shared" si="145"/>
        <v>#N/A</v>
      </c>
      <c r="BP78" s="3">
        <v>70</v>
      </c>
      <c r="BQ78" s="1" t="e">
        <f t="shared" si="108"/>
        <v>#N/A</v>
      </c>
      <c r="BR78" s="1" t="e">
        <f t="shared" si="109"/>
        <v>#N/A</v>
      </c>
      <c r="BS78" s="1" t="e">
        <f t="shared" si="110"/>
        <v>#N/A</v>
      </c>
      <c r="BU78" s="1">
        <v>70</v>
      </c>
      <c r="BV78" s="1" t="e">
        <f t="shared" si="111"/>
        <v>#N/A</v>
      </c>
      <c r="BW78" s="1" t="e">
        <f t="shared" si="112"/>
        <v>#N/A</v>
      </c>
      <c r="BY78" s="1">
        <v>70</v>
      </c>
      <c r="BZ78" s="1" t="e">
        <f t="shared" si="146"/>
        <v>#N/A</v>
      </c>
      <c r="CA78" s="1" t="e">
        <f t="shared" si="113"/>
        <v>#N/A</v>
      </c>
      <c r="CB78" s="1" t="e">
        <f t="shared" si="147"/>
        <v>#N/A</v>
      </c>
      <c r="CC78" s="1" t="e">
        <f t="shared" si="114"/>
        <v>#N/A</v>
      </c>
      <c r="CD78" s="1"/>
      <c r="CE78" s="1"/>
      <c r="CF78" s="1">
        <v>70</v>
      </c>
      <c r="CG78" s="1" t="e">
        <f t="shared" si="115"/>
        <v>#N/A</v>
      </c>
      <c r="CH78" s="1" t="e">
        <f t="shared" si="116"/>
        <v>#N/A</v>
      </c>
      <c r="CI78" s="4" t="e">
        <f t="shared" si="117"/>
        <v>#N/A</v>
      </c>
      <c r="CK78" s="3">
        <f t="shared" si="118"/>
        <v>0</v>
      </c>
      <c r="CL78" s="4">
        <f t="shared" si="119"/>
        <v>0</v>
      </c>
    </row>
    <row r="79" spans="2:90" x14ac:dyDescent="0.25">
      <c r="B79">
        <f t="shared" si="120"/>
        <v>0</v>
      </c>
      <c r="C79" s="3">
        <v>71</v>
      </c>
      <c r="D79" s="2">
        <f>IF('Front sheet'!$G24="","",'Front sheet'!$G24)</f>
        <v>43737</v>
      </c>
      <c r="E79" s="1" t="e">
        <f>IF('Front sheet'!H24="",#N/A,'Front sheet'!H24)</f>
        <v>#N/A</v>
      </c>
      <c r="F79" s="1" t="str">
        <f t="shared" si="93"/>
        <v/>
      </c>
      <c r="G79" s="181" t="e">
        <f>IF(J79="",NA(),IF('Front sheet'!$T$7&lt;&gt;0,AVERAGE(Tally_CL),IF(F79=1,AVERAGE(Tally),IF(F79=2,AVERAGE(Tally2),IF(F79=3,AVERAGE(Tally3),IF(F79=4,AVERAGE(Tally4),IF(F79=5,AVERAGE(Tally5))))))))</f>
        <v>#N/A</v>
      </c>
      <c r="H79" s="181" t="e">
        <f t="shared" si="64"/>
        <v>#N/A</v>
      </c>
      <c r="I79" s="181" t="e">
        <f t="shared" si="65"/>
        <v>#N/A</v>
      </c>
      <c r="J79" s="4" t="str">
        <f t="shared" si="121"/>
        <v/>
      </c>
      <c r="K79" s="279" t="e">
        <f t="shared" si="122"/>
        <v>#N/A</v>
      </c>
      <c r="L79" s="15" t="e">
        <f t="shared" si="66"/>
        <v>#N/A</v>
      </c>
      <c r="M79" s="16" t="e">
        <f>IF(L79="",NA(),IF('Front sheet'!$T$7&lt;&gt;0,AVERAGE(MR_CL),IF(F79=1,AVERAGE(MR_1),IF(F79=2,AVERAGE(MR_2),IF(F79=3,AVERAGE(MR_3),IF(F79=4,AVERAGE(MR_4),IF(F79=5,AVERAGE(MR_5))))))))</f>
        <v>#N/A</v>
      </c>
      <c r="N79" s="16">
        <f t="shared" si="94"/>
        <v>0</v>
      </c>
      <c r="O79" s="170" t="e">
        <f t="shared" si="148"/>
        <v>#N/A</v>
      </c>
      <c r="Q79" s="15">
        <f>IF(ISERROR($E79),0,IF($E79&gt;$H79,MAX($Q$8:Q78)+1,0))</f>
        <v>0</v>
      </c>
      <c r="R79" s="170">
        <f>IF(ISERROR($E79),0,IF($E79&lt;$I79,MAX($R$8:R78)+1,0))</f>
        <v>0</v>
      </c>
      <c r="T79" s="15">
        <f t="shared" si="95"/>
        <v>0</v>
      </c>
      <c r="U79" s="170">
        <f t="shared" ca="1" si="123"/>
        <v>0</v>
      </c>
      <c r="W79" s="15">
        <f t="shared" si="96"/>
        <v>0</v>
      </c>
      <c r="X79" s="170">
        <f t="shared" ca="1" si="124"/>
        <v>0</v>
      </c>
      <c r="Z79" s="15">
        <f t="shared" si="97"/>
        <v>0</v>
      </c>
      <c r="AA79" s="267">
        <f t="shared" si="125"/>
        <v>0</v>
      </c>
      <c r="AC79" s="15">
        <f t="shared" si="98"/>
        <v>0</v>
      </c>
      <c r="AD79" s="267">
        <f t="shared" si="126"/>
        <v>0</v>
      </c>
      <c r="AE79" s="265">
        <f t="shared" si="127"/>
        <v>0</v>
      </c>
      <c r="AF79" s="15">
        <f t="shared" si="128"/>
        <v>0</v>
      </c>
      <c r="AG79" s="16">
        <f t="shared" si="129"/>
        <v>0</v>
      </c>
      <c r="AH79" s="16">
        <f t="shared" si="130"/>
        <v>0</v>
      </c>
      <c r="AI79" s="16">
        <f t="shared" si="131"/>
        <v>0</v>
      </c>
      <c r="AK79" s="15">
        <f>IF(ISERROR($L79),0,IF($L79&gt;$O79,MAX($AK$8:AK78)+1,0))</f>
        <v>0</v>
      </c>
      <c r="AL79" s="170" t="e">
        <f t="shared" si="99"/>
        <v>#N/A</v>
      </c>
      <c r="AN79" s="15" t="e">
        <f t="shared" si="132"/>
        <v>#N/A</v>
      </c>
      <c r="AO79" s="16" t="e">
        <f t="shared" ca="1" si="133"/>
        <v>#N/A</v>
      </c>
      <c r="AP79" s="16" t="e">
        <f>IF(C79&lt;=$E$3,IF(OR('Front sheet'!$O$3="",'Front sheet'!$O$3=0),NA(),'Front sheet'!$O$3),NA())</f>
        <v>#N/A</v>
      </c>
      <c r="AQ79" s="16" t="e">
        <f t="shared" ca="1" si="134"/>
        <v>#N/A</v>
      </c>
      <c r="AR79" s="16" t="e">
        <f t="shared" ca="1" si="135"/>
        <v>#N/A</v>
      </c>
      <c r="AS79" s="16" t="e">
        <f t="shared" ca="1" si="136"/>
        <v>#N/A</v>
      </c>
      <c r="AT79" s="16" t="e">
        <f t="shared" ca="1" si="137"/>
        <v>#N/A</v>
      </c>
      <c r="AU79" s="16" t="e">
        <f t="shared" si="138"/>
        <v>#N/A</v>
      </c>
      <c r="AV79" s="16" t="e">
        <f t="shared" ca="1" si="139"/>
        <v>#N/A</v>
      </c>
      <c r="AW79" s="199">
        <f t="shared" si="140"/>
        <v>43737</v>
      </c>
      <c r="AX79" s="203">
        <f t="shared" si="141"/>
        <v>1</v>
      </c>
      <c r="AZ79" s="221">
        <v>71</v>
      </c>
      <c r="BA79" s="166" t="str">
        <f t="shared" ca="1" si="142"/>
        <v/>
      </c>
      <c r="BB79" s="32">
        <f t="shared" si="100"/>
        <v>43737</v>
      </c>
      <c r="BC79" s="100" t="e">
        <f t="shared" ca="1" si="101"/>
        <v>#N/A</v>
      </c>
      <c r="BD79" s="100" t="e">
        <f t="shared" ca="1" si="102"/>
        <v>#N/A</v>
      </c>
      <c r="BE79" s="100" t="e">
        <f t="shared" si="103"/>
        <v>#N/A</v>
      </c>
      <c r="BF79" s="100" t="e">
        <f t="shared" si="104"/>
        <v>#N/A</v>
      </c>
      <c r="BG79" s="223" t="e">
        <f t="shared" si="105"/>
        <v>#N/A</v>
      </c>
      <c r="BH79" s="246" t="str">
        <f t="shared" ca="1" si="143"/>
        <v/>
      </c>
      <c r="BI79" s="229" t="e">
        <f t="shared" si="106"/>
        <v>#N/A</v>
      </c>
      <c r="BJ79" s="100" t="e">
        <f t="shared" si="107"/>
        <v>#N/A</v>
      </c>
      <c r="BK79" s="100" t="e">
        <f t="shared" si="144"/>
        <v>#N/A</v>
      </c>
      <c r="BL79" s="100" t="e">
        <f t="shared" si="145"/>
        <v>#N/A</v>
      </c>
      <c r="BP79" s="3">
        <v>71</v>
      </c>
      <c r="BQ79" s="1" t="e">
        <f t="shared" si="108"/>
        <v>#N/A</v>
      </c>
      <c r="BR79" s="1" t="e">
        <f t="shared" si="109"/>
        <v>#N/A</v>
      </c>
      <c r="BS79" s="1" t="e">
        <f t="shared" si="110"/>
        <v>#N/A</v>
      </c>
      <c r="BU79" s="1">
        <v>71</v>
      </c>
      <c r="BV79" s="1" t="e">
        <f t="shared" si="111"/>
        <v>#N/A</v>
      </c>
      <c r="BW79" s="1" t="e">
        <f t="shared" si="112"/>
        <v>#N/A</v>
      </c>
      <c r="BY79" s="1">
        <v>71</v>
      </c>
      <c r="BZ79" s="1" t="e">
        <f t="shared" si="146"/>
        <v>#N/A</v>
      </c>
      <c r="CA79" s="1" t="e">
        <f t="shared" si="113"/>
        <v>#N/A</v>
      </c>
      <c r="CB79" s="1" t="e">
        <f t="shared" si="147"/>
        <v>#N/A</v>
      </c>
      <c r="CC79" s="1" t="e">
        <f t="shared" si="114"/>
        <v>#N/A</v>
      </c>
      <c r="CD79" s="1"/>
      <c r="CE79" s="1"/>
      <c r="CF79" s="1">
        <v>71</v>
      </c>
      <c r="CG79" s="1" t="e">
        <f t="shared" si="115"/>
        <v>#N/A</v>
      </c>
      <c r="CH79" s="1" t="e">
        <f t="shared" si="116"/>
        <v>#N/A</v>
      </c>
      <c r="CI79" s="4" t="e">
        <f t="shared" si="117"/>
        <v>#N/A</v>
      </c>
      <c r="CK79" s="3">
        <f t="shared" si="118"/>
        <v>0</v>
      </c>
      <c r="CL79" s="4">
        <f t="shared" si="119"/>
        <v>0</v>
      </c>
    </row>
    <row r="80" spans="2:90" x14ac:dyDescent="0.25">
      <c r="B80">
        <f t="shared" si="120"/>
        <v>0</v>
      </c>
      <c r="C80" s="3">
        <v>72</v>
      </c>
      <c r="D80" s="2">
        <f>IF('Front sheet'!$G25="","",'Front sheet'!$G25)</f>
        <v>43751</v>
      </c>
      <c r="E80" s="1" t="e">
        <f>IF('Front sheet'!H25="",#N/A,'Front sheet'!H25)</f>
        <v>#N/A</v>
      </c>
      <c r="F80" s="1" t="str">
        <f t="shared" si="93"/>
        <v/>
      </c>
      <c r="G80" s="181" t="e">
        <f>IF(J80="",NA(),IF('Front sheet'!$T$7&lt;&gt;0,AVERAGE(Tally_CL),IF(F80=1,AVERAGE(Tally),IF(F80=2,AVERAGE(Tally2),IF(F80=3,AVERAGE(Tally3),IF(F80=4,AVERAGE(Tally4),IF(F80=5,AVERAGE(Tally5))))))))</f>
        <v>#N/A</v>
      </c>
      <c r="H80" s="181" t="e">
        <f t="shared" si="64"/>
        <v>#N/A</v>
      </c>
      <c r="I80" s="181" t="e">
        <f t="shared" si="65"/>
        <v>#N/A</v>
      </c>
      <c r="J80" s="4" t="str">
        <f t="shared" si="121"/>
        <v/>
      </c>
      <c r="K80" s="279" t="e">
        <f t="shared" si="122"/>
        <v>#N/A</v>
      </c>
      <c r="L80" s="15" t="e">
        <f t="shared" si="66"/>
        <v>#N/A</v>
      </c>
      <c r="M80" s="16" t="e">
        <f>IF(L80="",NA(),IF('Front sheet'!$T$7&lt;&gt;0,AVERAGE(MR_CL),IF(F80=1,AVERAGE(MR_1),IF(F80=2,AVERAGE(MR_2),IF(F80=3,AVERAGE(MR_3),IF(F80=4,AVERAGE(MR_4),IF(F80=5,AVERAGE(MR_5))))))))</f>
        <v>#N/A</v>
      </c>
      <c r="N80" s="16">
        <f t="shared" si="94"/>
        <v>0</v>
      </c>
      <c r="O80" s="170" t="e">
        <f t="shared" si="148"/>
        <v>#N/A</v>
      </c>
      <c r="Q80" s="15">
        <f>IF(ISERROR($E80),0,IF($E80&gt;$H80,MAX($Q$8:Q79)+1,0))</f>
        <v>0</v>
      </c>
      <c r="R80" s="170">
        <f>IF(ISERROR($E80),0,IF($E80&lt;$I80,MAX($R$8:R79)+1,0))</f>
        <v>0</v>
      </c>
      <c r="T80" s="15">
        <f t="shared" si="95"/>
        <v>0</v>
      </c>
      <c r="U80" s="170">
        <f t="shared" ca="1" si="123"/>
        <v>0</v>
      </c>
      <c r="W80" s="15">
        <f t="shared" si="96"/>
        <v>0</v>
      </c>
      <c r="X80" s="170">
        <f t="shared" ca="1" si="124"/>
        <v>0</v>
      </c>
      <c r="Z80" s="15">
        <f t="shared" si="97"/>
        <v>0</v>
      </c>
      <c r="AA80" s="267">
        <f t="shared" si="125"/>
        <v>0</v>
      </c>
      <c r="AC80" s="15">
        <f t="shared" si="98"/>
        <v>0</v>
      </c>
      <c r="AD80" s="267">
        <f t="shared" si="126"/>
        <v>0</v>
      </c>
      <c r="AE80" s="265">
        <f t="shared" si="127"/>
        <v>0</v>
      </c>
      <c r="AF80" s="15">
        <f t="shared" si="128"/>
        <v>0</v>
      </c>
      <c r="AG80" s="16">
        <f t="shared" si="129"/>
        <v>0</v>
      </c>
      <c r="AH80" s="16">
        <f t="shared" si="130"/>
        <v>0</v>
      </c>
      <c r="AI80" s="16">
        <f t="shared" si="131"/>
        <v>0</v>
      </c>
      <c r="AK80" s="15">
        <f>IF(ISERROR($L80),0,IF($L80&gt;$O80,MAX($AK$8:AK79)+1,0))</f>
        <v>0</v>
      </c>
      <c r="AL80" s="170" t="e">
        <f t="shared" si="99"/>
        <v>#N/A</v>
      </c>
      <c r="AN80" s="15" t="e">
        <f t="shared" si="132"/>
        <v>#N/A</v>
      </c>
      <c r="AO80" s="16" t="e">
        <f t="shared" ca="1" si="133"/>
        <v>#N/A</v>
      </c>
      <c r="AP80" s="16" t="e">
        <f>IF(C80&lt;=$E$3,IF(OR('Front sheet'!$O$3="",'Front sheet'!$O$3=0),NA(),'Front sheet'!$O$3),NA())</f>
        <v>#N/A</v>
      </c>
      <c r="AQ80" s="16" t="e">
        <f t="shared" ca="1" si="134"/>
        <v>#N/A</v>
      </c>
      <c r="AR80" s="16" t="e">
        <f t="shared" ca="1" si="135"/>
        <v>#N/A</v>
      </c>
      <c r="AS80" s="16" t="e">
        <f t="shared" ca="1" si="136"/>
        <v>#N/A</v>
      </c>
      <c r="AT80" s="16" t="e">
        <f t="shared" ca="1" si="137"/>
        <v>#N/A</v>
      </c>
      <c r="AU80" s="16" t="e">
        <f t="shared" si="138"/>
        <v>#N/A</v>
      </c>
      <c r="AV80" s="16" t="e">
        <f t="shared" ca="1" si="139"/>
        <v>#N/A</v>
      </c>
      <c r="AW80" s="199">
        <f t="shared" si="140"/>
        <v>43751</v>
      </c>
      <c r="AX80" s="203">
        <f t="shared" si="141"/>
        <v>1</v>
      </c>
      <c r="AZ80" s="221">
        <v>72</v>
      </c>
      <c r="BA80" s="166" t="str">
        <f t="shared" ca="1" si="142"/>
        <v/>
      </c>
      <c r="BB80" s="32">
        <f t="shared" si="100"/>
        <v>43751</v>
      </c>
      <c r="BC80" s="100" t="e">
        <f t="shared" ca="1" si="101"/>
        <v>#N/A</v>
      </c>
      <c r="BD80" s="100" t="e">
        <f t="shared" ca="1" si="102"/>
        <v>#N/A</v>
      </c>
      <c r="BE80" s="100" t="e">
        <f t="shared" si="103"/>
        <v>#N/A</v>
      </c>
      <c r="BF80" s="100" t="e">
        <f t="shared" si="104"/>
        <v>#N/A</v>
      </c>
      <c r="BG80" s="223" t="e">
        <f t="shared" si="105"/>
        <v>#N/A</v>
      </c>
      <c r="BH80" s="246">
        <f t="shared" ca="1" si="143"/>
        <v>1</v>
      </c>
      <c r="BI80" s="229" t="e">
        <f t="shared" si="106"/>
        <v>#N/A</v>
      </c>
      <c r="BJ80" s="100" t="e">
        <f t="shared" si="107"/>
        <v>#N/A</v>
      </c>
      <c r="BK80" s="100" t="e">
        <f t="shared" si="144"/>
        <v>#N/A</v>
      </c>
      <c r="BL80" s="100" t="e">
        <f t="shared" si="145"/>
        <v>#N/A</v>
      </c>
      <c r="BP80" s="3">
        <v>72</v>
      </c>
      <c r="BQ80" s="1" t="e">
        <f t="shared" si="108"/>
        <v>#N/A</v>
      </c>
      <c r="BR80" s="1" t="e">
        <f t="shared" si="109"/>
        <v>#N/A</v>
      </c>
      <c r="BS80" s="1" t="e">
        <f t="shared" si="110"/>
        <v>#N/A</v>
      </c>
      <c r="BU80" s="1">
        <v>72</v>
      </c>
      <c r="BV80" s="1" t="e">
        <f t="shared" si="111"/>
        <v>#N/A</v>
      </c>
      <c r="BW80" s="1" t="e">
        <f t="shared" si="112"/>
        <v>#N/A</v>
      </c>
      <c r="BY80" s="1">
        <v>72</v>
      </c>
      <c r="BZ80" s="1" t="e">
        <f t="shared" si="146"/>
        <v>#N/A</v>
      </c>
      <c r="CA80" s="1" t="e">
        <f t="shared" si="113"/>
        <v>#N/A</v>
      </c>
      <c r="CB80" s="1" t="e">
        <f t="shared" si="147"/>
        <v>#N/A</v>
      </c>
      <c r="CC80" s="1" t="e">
        <f t="shared" si="114"/>
        <v>#N/A</v>
      </c>
      <c r="CD80" s="1"/>
      <c r="CE80" s="1"/>
      <c r="CF80" s="1">
        <v>72</v>
      </c>
      <c r="CG80" s="1" t="e">
        <f t="shared" si="115"/>
        <v>#N/A</v>
      </c>
      <c r="CH80" s="1" t="e">
        <f t="shared" si="116"/>
        <v>#N/A</v>
      </c>
      <c r="CI80" s="4" t="e">
        <f t="shared" si="117"/>
        <v>#N/A</v>
      </c>
      <c r="CK80" s="3">
        <f t="shared" si="118"/>
        <v>0</v>
      </c>
      <c r="CL80" s="4">
        <f t="shared" si="119"/>
        <v>0</v>
      </c>
    </row>
    <row r="81" spans="2:90" x14ac:dyDescent="0.25">
      <c r="B81">
        <f t="shared" si="120"/>
        <v>0</v>
      </c>
      <c r="C81" s="3">
        <v>73</v>
      </c>
      <c r="D81" s="2">
        <f>IF('Front sheet'!$G26="","",'Front sheet'!$G26)</f>
        <v>43765</v>
      </c>
      <c r="E81" s="1" t="e">
        <f>IF('Front sheet'!H26="",#N/A,'Front sheet'!H26)</f>
        <v>#N/A</v>
      </c>
      <c r="F81" s="1" t="str">
        <f t="shared" si="93"/>
        <v/>
      </c>
      <c r="G81" s="181" t="e">
        <f>IF(J81="",NA(),IF('Front sheet'!$T$7&lt;&gt;0,AVERAGE(Tally_CL),IF(F81=1,AVERAGE(Tally),IF(F81=2,AVERAGE(Tally2),IF(F81=3,AVERAGE(Tally3),IF(F81=4,AVERAGE(Tally4),IF(F81=5,AVERAGE(Tally5))))))))</f>
        <v>#N/A</v>
      </c>
      <c r="H81" s="181" t="e">
        <f t="shared" si="64"/>
        <v>#N/A</v>
      </c>
      <c r="I81" s="181" t="e">
        <f t="shared" si="65"/>
        <v>#N/A</v>
      </c>
      <c r="J81" s="4" t="str">
        <f t="shared" si="121"/>
        <v/>
      </c>
      <c r="K81" s="279" t="e">
        <f t="shared" si="122"/>
        <v>#N/A</v>
      </c>
      <c r="L81" s="15" t="e">
        <f t="shared" si="66"/>
        <v>#N/A</v>
      </c>
      <c r="M81" s="16" t="e">
        <f>IF(L81="",NA(),IF('Front sheet'!$T$7&lt;&gt;0,AVERAGE(MR_CL),IF(F81=1,AVERAGE(MR_1),IF(F81=2,AVERAGE(MR_2),IF(F81=3,AVERAGE(MR_3),IF(F81=4,AVERAGE(MR_4),IF(F81=5,AVERAGE(MR_5))))))))</f>
        <v>#N/A</v>
      </c>
      <c r="N81" s="16">
        <f t="shared" si="94"/>
        <v>0</v>
      </c>
      <c r="O81" s="170" t="e">
        <f t="shared" si="148"/>
        <v>#N/A</v>
      </c>
      <c r="Q81" s="15">
        <f>IF(ISERROR($E81),0,IF($E81&gt;$H81,MAX($Q$8:Q80)+1,0))</f>
        <v>0</v>
      </c>
      <c r="R81" s="170">
        <f>IF(ISERROR($E81),0,IF($E81&lt;$I81,MAX($R$8:R80)+1,0))</f>
        <v>0</v>
      </c>
      <c r="T81" s="15">
        <f t="shared" si="95"/>
        <v>0</v>
      </c>
      <c r="U81" s="170">
        <f t="shared" ca="1" si="123"/>
        <v>0</v>
      </c>
      <c r="W81" s="15">
        <f t="shared" si="96"/>
        <v>0</v>
      </c>
      <c r="X81" s="170">
        <f t="shared" ca="1" si="124"/>
        <v>0</v>
      </c>
      <c r="Z81" s="15">
        <f t="shared" si="97"/>
        <v>0</v>
      </c>
      <c r="AA81" s="267">
        <f t="shared" si="125"/>
        <v>0</v>
      </c>
      <c r="AC81" s="15">
        <f t="shared" si="98"/>
        <v>0</v>
      </c>
      <c r="AD81" s="267">
        <f t="shared" si="126"/>
        <v>0</v>
      </c>
      <c r="AE81" s="265">
        <f t="shared" si="127"/>
        <v>0</v>
      </c>
      <c r="AF81" s="15">
        <f t="shared" si="128"/>
        <v>0</v>
      </c>
      <c r="AG81" s="16">
        <f t="shared" si="129"/>
        <v>0</v>
      </c>
      <c r="AH81" s="16">
        <f t="shared" si="130"/>
        <v>0</v>
      </c>
      <c r="AI81" s="16">
        <f t="shared" si="131"/>
        <v>0</v>
      </c>
      <c r="AK81" s="15">
        <f>IF(ISERROR($L81),0,IF($L81&gt;$O81,MAX($AK$8:AK80)+1,0))</f>
        <v>0</v>
      </c>
      <c r="AL81" s="170" t="e">
        <f t="shared" si="99"/>
        <v>#N/A</v>
      </c>
      <c r="AN81" s="15" t="e">
        <f t="shared" si="132"/>
        <v>#N/A</v>
      </c>
      <c r="AO81" s="16" t="e">
        <f t="shared" ca="1" si="133"/>
        <v>#N/A</v>
      </c>
      <c r="AP81" s="16" t="e">
        <f>IF(C81&lt;=$E$3,IF(OR('Front sheet'!$O$3="",'Front sheet'!$O$3=0),NA(),'Front sheet'!$O$3),NA())</f>
        <v>#N/A</v>
      </c>
      <c r="AQ81" s="16" t="e">
        <f t="shared" ca="1" si="134"/>
        <v>#N/A</v>
      </c>
      <c r="AR81" s="16" t="e">
        <f t="shared" ca="1" si="135"/>
        <v>#N/A</v>
      </c>
      <c r="AS81" s="16" t="e">
        <f t="shared" ca="1" si="136"/>
        <v>#N/A</v>
      </c>
      <c r="AT81" s="16" t="e">
        <f t="shared" ca="1" si="137"/>
        <v>#N/A</v>
      </c>
      <c r="AU81" s="16" t="e">
        <f t="shared" si="138"/>
        <v>#N/A</v>
      </c>
      <c r="AV81" s="16" t="e">
        <f t="shared" ca="1" si="139"/>
        <v>#N/A</v>
      </c>
      <c r="AW81" s="199">
        <f t="shared" si="140"/>
        <v>43765</v>
      </c>
      <c r="AX81" s="203">
        <f t="shared" si="141"/>
        <v>1</v>
      </c>
      <c r="AZ81" s="221">
        <v>73</v>
      </c>
      <c r="BA81" s="166" t="str">
        <f t="shared" ca="1" si="142"/>
        <v/>
      </c>
      <c r="BB81" s="32">
        <f t="shared" si="100"/>
        <v>43765</v>
      </c>
      <c r="BC81" s="100" t="e">
        <f t="shared" ca="1" si="101"/>
        <v>#N/A</v>
      </c>
      <c r="BD81" s="100" t="e">
        <f t="shared" ca="1" si="102"/>
        <v>#N/A</v>
      </c>
      <c r="BE81" s="100" t="e">
        <f t="shared" si="103"/>
        <v>#N/A</v>
      </c>
      <c r="BF81" s="100" t="e">
        <f t="shared" si="104"/>
        <v>#N/A</v>
      </c>
      <c r="BG81" s="223" t="e">
        <f t="shared" si="105"/>
        <v>#N/A</v>
      </c>
      <c r="BH81" s="246" t="str">
        <f t="shared" ca="1" si="143"/>
        <v/>
      </c>
      <c r="BI81" s="229" t="e">
        <f t="shared" si="106"/>
        <v>#N/A</v>
      </c>
      <c r="BJ81" s="100" t="e">
        <f t="shared" si="107"/>
        <v>#N/A</v>
      </c>
      <c r="BK81" s="100" t="e">
        <f t="shared" si="144"/>
        <v>#N/A</v>
      </c>
      <c r="BL81" s="100" t="e">
        <f t="shared" si="145"/>
        <v>#N/A</v>
      </c>
      <c r="BP81" s="3">
        <v>73</v>
      </c>
      <c r="BQ81" s="1" t="e">
        <f t="shared" si="108"/>
        <v>#N/A</v>
      </c>
      <c r="BR81" s="1" t="e">
        <f t="shared" si="109"/>
        <v>#N/A</v>
      </c>
      <c r="BS81" s="1" t="e">
        <f t="shared" si="110"/>
        <v>#N/A</v>
      </c>
      <c r="BU81" s="1">
        <v>73</v>
      </c>
      <c r="BV81" s="1" t="e">
        <f t="shared" si="111"/>
        <v>#N/A</v>
      </c>
      <c r="BW81" s="1" t="e">
        <f t="shared" si="112"/>
        <v>#N/A</v>
      </c>
      <c r="BY81" s="1">
        <v>73</v>
      </c>
      <c r="BZ81" s="1" t="e">
        <f t="shared" si="146"/>
        <v>#N/A</v>
      </c>
      <c r="CA81" s="1" t="e">
        <f t="shared" si="113"/>
        <v>#N/A</v>
      </c>
      <c r="CB81" s="1" t="e">
        <f t="shared" si="147"/>
        <v>#N/A</v>
      </c>
      <c r="CC81" s="1" t="e">
        <f t="shared" si="114"/>
        <v>#N/A</v>
      </c>
      <c r="CD81" s="1"/>
      <c r="CE81" s="1"/>
      <c r="CF81" s="1">
        <v>73</v>
      </c>
      <c r="CG81" s="1" t="e">
        <f t="shared" si="115"/>
        <v>#N/A</v>
      </c>
      <c r="CH81" s="1" t="e">
        <f t="shared" si="116"/>
        <v>#N/A</v>
      </c>
      <c r="CI81" s="4" t="e">
        <f t="shared" si="117"/>
        <v>#N/A</v>
      </c>
      <c r="CK81" s="3">
        <f t="shared" si="118"/>
        <v>0</v>
      </c>
      <c r="CL81" s="4">
        <f t="shared" si="119"/>
        <v>0</v>
      </c>
    </row>
    <row r="82" spans="2:90" x14ac:dyDescent="0.25">
      <c r="B82">
        <f t="shared" si="120"/>
        <v>0</v>
      </c>
      <c r="C82" s="3">
        <v>74</v>
      </c>
      <c r="D82" s="2">
        <f>IF('Front sheet'!$G27="","",'Front sheet'!$G27)</f>
        <v>43779</v>
      </c>
      <c r="E82" s="1" t="e">
        <f>IF('Front sheet'!H27="",#N/A,'Front sheet'!H27)</f>
        <v>#N/A</v>
      </c>
      <c r="F82" s="1" t="str">
        <f t="shared" si="93"/>
        <v/>
      </c>
      <c r="G82" s="181" t="e">
        <f>IF(J82="",NA(),IF('Front sheet'!$T$7&lt;&gt;0,AVERAGE(Tally_CL),IF(F82=1,AVERAGE(Tally),IF(F82=2,AVERAGE(Tally2),IF(F82=3,AVERAGE(Tally3),IF(F82=4,AVERAGE(Tally4),IF(F82=5,AVERAGE(Tally5))))))))</f>
        <v>#N/A</v>
      </c>
      <c r="H82" s="181" t="e">
        <f t="shared" ref="H82:H120" si="149">IF(J82="",NA(),IF($E$3&gt;=13,G82+$N82,#N/A))</f>
        <v>#N/A</v>
      </c>
      <c r="I82" s="181" t="e">
        <f t="shared" ref="I82:I120" si="150">IF(J82="",NA(),IF($E$3&gt;=13,G82-$N82,#N/A))</f>
        <v>#N/A</v>
      </c>
      <c r="J82" s="4" t="str">
        <f t="shared" si="121"/>
        <v/>
      </c>
      <c r="K82" s="279" t="e">
        <f t="shared" si="122"/>
        <v>#N/A</v>
      </c>
      <c r="L82" s="15" t="e">
        <f t="shared" si="66"/>
        <v>#N/A</v>
      </c>
      <c r="M82" s="16" t="e">
        <f>IF(L82="",NA(),IF('Front sheet'!$T$7&lt;&gt;0,AVERAGE(MR_CL),IF(F82=1,AVERAGE(MR_1),IF(F82=2,AVERAGE(MR_2),IF(F82=3,AVERAGE(MR_3),IF(F82=4,AVERAGE(MR_4),IF(F82=5,AVERAGE(MR_5))))))))</f>
        <v>#N/A</v>
      </c>
      <c r="N82" s="16">
        <f t="shared" si="94"/>
        <v>0</v>
      </c>
      <c r="O82" s="170" t="e">
        <f t="shared" si="148"/>
        <v>#N/A</v>
      </c>
      <c r="Q82" s="15">
        <f>IF(ISERROR($E82),0,IF($E82&gt;$H82,MAX($Q$8:Q81)+1,0))</f>
        <v>0</v>
      </c>
      <c r="R82" s="170">
        <f>IF(ISERROR($E82),0,IF($E82&lt;$I82,MAX($R$8:R81)+1,0))</f>
        <v>0</v>
      </c>
      <c r="T82" s="15">
        <f t="shared" si="95"/>
        <v>0</v>
      </c>
      <c r="U82" s="170">
        <f t="shared" ca="1" si="123"/>
        <v>0</v>
      </c>
      <c r="W82" s="15">
        <f t="shared" si="96"/>
        <v>0</v>
      </c>
      <c r="X82" s="170">
        <f t="shared" ca="1" si="124"/>
        <v>0</v>
      </c>
      <c r="Z82" s="15">
        <f t="shared" si="97"/>
        <v>0</v>
      </c>
      <c r="AA82" s="267">
        <f t="shared" si="125"/>
        <v>0</v>
      </c>
      <c r="AC82" s="15">
        <f t="shared" si="98"/>
        <v>0</v>
      </c>
      <c r="AD82" s="267">
        <f t="shared" si="126"/>
        <v>0</v>
      </c>
      <c r="AE82" s="265">
        <f t="shared" si="127"/>
        <v>0</v>
      </c>
      <c r="AF82" s="15">
        <f t="shared" si="128"/>
        <v>0</v>
      </c>
      <c r="AG82" s="16">
        <f t="shared" si="129"/>
        <v>0</v>
      </c>
      <c r="AH82" s="16">
        <f t="shared" si="130"/>
        <v>0</v>
      </c>
      <c r="AI82" s="16">
        <f t="shared" si="131"/>
        <v>0</v>
      </c>
      <c r="AK82" s="15">
        <f>IF(ISERROR($L82),0,IF($L82&gt;$O82,MAX($AK$8:AK81)+1,0))</f>
        <v>0</v>
      </c>
      <c r="AL82" s="170" t="e">
        <f t="shared" si="99"/>
        <v>#N/A</v>
      </c>
      <c r="AN82" s="15" t="e">
        <f t="shared" si="132"/>
        <v>#N/A</v>
      </c>
      <c r="AO82" s="16" t="e">
        <f t="shared" ca="1" si="133"/>
        <v>#N/A</v>
      </c>
      <c r="AP82" s="16" t="e">
        <f>IF(C82&lt;=$E$3,IF(OR('Front sheet'!$O$3="",'Front sheet'!$O$3=0),NA(),'Front sheet'!$O$3),NA())</f>
        <v>#N/A</v>
      </c>
      <c r="AQ82" s="16" t="e">
        <f t="shared" ca="1" si="134"/>
        <v>#N/A</v>
      </c>
      <c r="AR82" s="16" t="e">
        <f t="shared" ca="1" si="135"/>
        <v>#N/A</v>
      </c>
      <c r="AS82" s="16" t="e">
        <f t="shared" ca="1" si="136"/>
        <v>#N/A</v>
      </c>
      <c r="AT82" s="16" t="e">
        <f t="shared" ca="1" si="137"/>
        <v>#N/A</v>
      </c>
      <c r="AU82" s="16" t="e">
        <f t="shared" si="138"/>
        <v>#N/A</v>
      </c>
      <c r="AV82" s="16" t="e">
        <f t="shared" ca="1" si="139"/>
        <v>#N/A</v>
      </c>
      <c r="AW82" s="199">
        <f t="shared" si="140"/>
        <v>43779</v>
      </c>
      <c r="AX82" s="203">
        <f t="shared" si="141"/>
        <v>1</v>
      </c>
      <c r="AZ82" s="221">
        <v>74</v>
      </c>
      <c r="BA82" s="166" t="str">
        <f t="shared" ca="1" si="142"/>
        <v/>
      </c>
      <c r="BB82" s="32">
        <f t="shared" si="100"/>
        <v>43779</v>
      </c>
      <c r="BC82" s="100" t="e">
        <f t="shared" ca="1" si="101"/>
        <v>#N/A</v>
      </c>
      <c r="BD82" s="100" t="e">
        <f t="shared" ca="1" si="102"/>
        <v>#N/A</v>
      </c>
      <c r="BE82" s="100" t="e">
        <f t="shared" si="103"/>
        <v>#N/A</v>
      </c>
      <c r="BF82" s="100" t="e">
        <f t="shared" si="104"/>
        <v>#N/A</v>
      </c>
      <c r="BG82" s="223" t="e">
        <f t="shared" si="105"/>
        <v>#N/A</v>
      </c>
      <c r="BH82" s="246" t="str">
        <f t="shared" ca="1" si="143"/>
        <v/>
      </c>
      <c r="BI82" s="229" t="e">
        <f t="shared" si="106"/>
        <v>#N/A</v>
      </c>
      <c r="BJ82" s="100" t="e">
        <f t="shared" si="107"/>
        <v>#N/A</v>
      </c>
      <c r="BK82" s="100" t="e">
        <f t="shared" si="144"/>
        <v>#N/A</v>
      </c>
      <c r="BL82" s="100" t="e">
        <f t="shared" si="145"/>
        <v>#N/A</v>
      </c>
      <c r="BP82" s="3">
        <v>74</v>
      </c>
      <c r="BQ82" s="1" t="e">
        <f t="shared" si="108"/>
        <v>#N/A</v>
      </c>
      <c r="BR82" s="1" t="e">
        <f t="shared" si="109"/>
        <v>#N/A</v>
      </c>
      <c r="BS82" s="1" t="e">
        <f t="shared" si="110"/>
        <v>#N/A</v>
      </c>
      <c r="BU82" s="1">
        <v>74</v>
      </c>
      <c r="BV82" s="1" t="e">
        <f t="shared" si="111"/>
        <v>#N/A</v>
      </c>
      <c r="BW82" s="1" t="e">
        <f t="shared" si="112"/>
        <v>#N/A</v>
      </c>
      <c r="BY82" s="1">
        <v>74</v>
      </c>
      <c r="BZ82" s="1" t="e">
        <f t="shared" si="146"/>
        <v>#N/A</v>
      </c>
      <c r="CA82" s="1" t="e">
        <f t="shared" si="113"/>
        <v>#N/A</v>
      </c>
      <c r="CB82" s="1" t="e">
        <f t="shared" si="147"/>
        <v>#N/A</v>
      </c>
      <c r="CC82" s="1" t="e">
        <f t="shared" si="114"/>
        <v>#N/A</v>
      </c>
      <c r="CD82" s="1"/>
      <c r="CE82" s="1"/>
      <c r="CF82" s="1">
        <v>74</v>
      </c>
      <c r="CG82" s="1" t="e">
        <f t="shared" si="115"/>
        <v>#N/A</v>
      </c>
      <c r="CH82" s="1" t="e">
        <f t="shared" si="116"/>
        <v>#N/A</v>
      </c>
      <c r="CI82" s="4" t="e">
        <f t="shared" si="117"/>
        <v>#N/A</v>
      </c>
      <c r="CK82" s="3">
        <f t="shared" si="118"/>
        <v>0</v>
      </c>
      <c r="CL82" s="4">
        <f t="shared" si="119"/>
        <v>0</v>
      </c>
    </row>
    <row r="83" spans="2:90" x14ac:dyDescent="0.25">
      <c r="B83">
        <f t="shared" si="120"/>
        <v>0</v>
      </c>
      <c r="C83" s="3">
        <v>75</v>
      </c>
      <c r="D83" s="2">
        <f>IF('Front sheet'!$G28="","",'Front sheet'!$G28)</f>
        <v>43793</v>
      </c>
      <c r="E83" s="1" t="e">
        <f>IF('Front sheet'!H28="",#N/A,'Front sheet'!H28)</f>
        <v>#N/A</v>
      </c>
      <c r="F83" s="1" t="str">
        <f t="shared" si="93"/>
        <v/>
      </c>
      <c r="G83" s="181" t="e">
        <f>IF(J83="",NA(),IF('Front sheet'!$T$7&lt;&gt;0,AVERAGE(Tally_CL),IF(F83=1,AVERAGE(Tally),IF(F83=2,AVERAGE(Tally2),IF(F83=3,AVERAGE(Tally3),IF(F83=4,AVERAGE(Tally4),IF(F83=5,AVERAGE(Tally5))))))))</f>
        <v>#N/A</v>
      </c>
      <c r="H83" s="181" t="e">
        <f t="shared" si="149"/>
        <v>#N/A</v>
      </c>
      <c r="I83" s="181" t="e">
        <f t="shared" si="150"/>
        <v>#N/A</v>
      </c>
      <c r="J83" s="4" t="str">
        <f t="shared" si="121"/>
        <v/>
      </c>
      <c r="K83" s="279" t="e">
        <f t="shared" si="122"/>
        <v>#N/A</v>
      </c>
      <c r="L83" s="15" t="e">
        <f t="shared" si="66"/>
        <v>#N/A</v>
      </c>
      <c r="M83" s="16" t="e">
        <f>IF(L83="",NA(),IF('Front sheet'!$T$7&lt;&gt;0,AVERAGE(MR_CL),IF(F83=1,AVERAGE(MR_1),IF(F83=2,AVERAGE(MR_2),IF(F83=3,AVERAGE(MR_3),IF(F83=4,AVERAGE(MR_4),IF(F83=5,AVERAGE(MR_5))))))))</f>
        <v>#N/A</v>
      </c>
      <c r="N83" s="16">
        <f t="shared" si="94"/>
        <v>0</v>
      </c>
      <c r="O83" s="170" t="e">
        <f t="shared" si="148"/>
        <v>#N/A</v>
      </c>
      <c r="Q83" s="15">
        <f>IF(ISERROR($E83),0,IF($E83&gt;$H83,MAX($Q$8:Q82)+1,0))</f>
        <v>0</v>
      </c>
      <c r="R83" s="170">
        <f>IF(ISERROR($E83),0,IF($E83&lt;$I83,MAX($R$8:R82)+1,0))</f>
        <v>0</v>
      </c>
      <c r="T83" s="15">
        <f t="shared" si="95"/>
        <v>0</v>
      </c>
      <c r="U83" s="170">
        <f t="shared" ca="1" si="123"/>
        <v>0</v>
      </c>
      <c r="W83" s="15">
        <f t="shared" si="96"/>
        <v>0</v>
      </c>
      <c r="X83" s="170">
        <f t="shared" ca="1" si="124"/>
        <v>0</v>
      </c>
      <c r="Z83" s="15">
        <f t="shared" si="97"/>
        <v>0</v>
      </c>
      <c r="AA83" s="267">
        <f t="shared" si="125"/>
        <v>0</v>
      </c>
      <c r="AC83" s="15">
        <f t="shared" si="98"/>
        <v>0</v>
      </c>
      <c r="AD83" s="267">
        <f t="shared" si="126"/>
        <v>0</v>
      </c>
      <c r="AE83" s="265">
        <f t="shared" si="127"/>
        <v>0</v>
      </c>
      <c r="AF83" s="15">
        <f t="shared" si="128"/>
        <v>0</v>
      </c>
      <c r="AG83" s="16">
        <f t="shared" si="129"/>
        <v>0</v>
      </c>
      <c r="AH83" s="16">
        <f t="shared" si="130"/>
        <v>0</v>
      </c>
      <c r="AI83" s="16">
        <f t="shared" si="131"/>
        <v>0</v>
      </c>
      <c r="AK83" s="15">
        <f>IF(ISERROR($L83),0,IF($L83&gt;$O83,MAX($AK$8:AK82)+1,0))</f>
        <v>0</v>
      </c>
      <c r="AL83" s="170" t="e">
        <f t="shared" si="99"/>
        <v>#N/A</v>
      </c>
      <c r="AN83" s="15" t="e">
        <f t="shared" si="132"/>
        <v>#N/A</v>
      </c>
      <c r="AO83" s="16" t="e">
        <f t="shared" ca="1" si="133"/>
        <v>#N/A</v>
      </c>
      <c r="AP83" s="16" t="e">
        <f>IF(C83&lt;=$E$3,IF(OR('Front sheet'!$O$3="",'Front sheet'!$O$3=0),NA(),'Front sheet'!$O$3),NA())</f>
        <v>#N/A</v>
      </c>
      <c r="AQ83" s="16" t="e">
        <f t="shared" ca="1" si="134"/>
        <v>#N/A</v>
      </c>
      <c r="AR83" s="16" t="e">
        <f t="shared" ca="1" si="135"/>
        <v>#N/A</v>
      </c>
      <c r="AS83" s="16" t="e">
        <f t="shared" ca="1" si="136"/>
        <v>#N/A</v>
      </c>
      <c r="AT83" s="16" t="e">
        <f t="shared" ca="1" si="137"/>
        <v>#N/A</v>
      </c>
      <c r="AU83" s="16" t="e">
        <f t="shared" si="138"/>
        <v>#N/A</v>
      </c>
      <c r="AV83" s="16" t="e">
        <f t="shared" ca="1" si="139"/>
        <v>#N/A</v>
      </c>
      <c r="AW83" s="199">
        <f t="shared" si="140"/>
        <v>43793</v>
      </c>
      <c r="AX83" s="203">
        <f t="shared" si="141"/>
        <v>1</v>
      </c>
      <c r="AZ83" s="221">
        <v>75</v>
      </c>
      <c r="BA83" s="166" t="str">
        <f t="shared" ca="1" si="142"/>
        <v/>
      </c>
      <c r="BB83" s="32">
        <f t="shared" si="100"/>
        <v>43793</v>
      </c>
      <c r="BC83" s="100" t="e">
        <f t="shared" ca="1" si="101"/>
        <v>#N/A</v>
      </c>
      <c r="BD83" s="100" t="e">
        <f t="shared" ca="1" si="102"/>
        <v>#N/A</v>
      </c>
      <c r="BE83" s="100" t="e">
        <f t="shared" si="103"/>
        <v>#N/A</v>
      </c>
      <c r="BF83" s="100" t="e">
        <f t="shared" si="104"/>
        <v>#N/A</v>
      </c>
      <c r="BG83" s="223" t="e">
        <f t="shared" si="105"/>
        <v>#N/A</v>
      </c>
      <c r="BH83" s="246" t="str">
        <f t="shared" ca="1" si="143"/>
        <v/>
      </c>
      <c r="BI83" s="229" t="e">
        <f t="shared" si="106"/>
        <v>#N/A</v>
      </c>
      <c r="BJ83" s="100" t="e">
        <f t="shared" si="107"/>
        <v>#N/A</v>
      </c>
      <c r="BK83" s="100" t="e">
        <f t="shared" si="144"/>
        <v>#N/A</v>
      </c>
      <c r="BL83" s="100" t="e">
        <f t="shared" si="145"/>
        <v>#N/A</v>
      </c>
      <c r="BP83" s="3">
        <v>75</v>
      </c>
      <c r="BQ83" s="1" t="e">
        <f t="shared" si="108"/>
        <v>#N/A</v>
      </c>
      <c r="BR83" s="1" t="e">
        <f t="shared" si="109"/>
        <v>#N/A</v>
      </c>
      <c r="BS83" s="1" t="e">
        <f t="shared" si="110"/>
        <v>#N/A</v>
      </c>
      <c r="BU83" s="1">
        <v>75</v>
      </c>
      <c r="BV83" s="1" t="e">
        <f t="shared" si="111"/>
        <v>#N/A</v>
      </c>
      <c r="BW83" s="1" t="e">
        <f t="shared" si="112"/>
        <v>#N/A</v>
      </c>
      <c r="BY83" s="1">
        <v>75</v>
      </c>
      <c r="BZ83" s="1" t="e">
        <f t="shared" si="146"/>
        <v>#N/A</v>
      </c>
      <c r="CA83" s="1" t="e">
        <f t="shared" si="113"/>
        <v>#N/A</v>
      </c>
      <c r="CB83" s="1" t="e">
        <f t="shared" si="147"/>
        <v>#N/A</v>
      </c>
      <c r="CC83" s="1" t="e">
        <f t="shared" si="114"/>
        <v>#N/A</v>
      </c>
      <c r="CD83" s="1"/>
      <c r="CE83" s="1"/>
      <c r="CF83" s="1">
        <v>75</v>
      </c>
      <c r="CG83" s="1" t="e">
        <f t="shared" si="115"/>
        <v>#N/A</v>
      </c>
      <c r="CH83" s="1" t="e">
        <f t="shared" si="116"/>
        <v>#N/A</v>
      </c>
      <c r="CI83" s="4" t="e">
        <f t="shared" si="117"/>
        <v>#N/A</v>
      </c>
      <c r="CK83" s="3">
        <f t="shared" si="118"/>
        <v>0</v>
      </c>
      <c r="CL83" s="4">
        <f t="shared" si="119"/>
        <v>0</v>
      </c>
    </row>
    <row r="84" spans="2:90" x14ac:dyDescent="0.25">
      <c r="B84">
        <f t="shared" si="120"/>
        <v>0</v>
      </c>
      <c r="C84" s="3">
        <v>76</v>
      </c>
      <c r="D84" s="2">
        <f>IF('Front sheet'!$G29="","",'Front sheet'!$G29)</f>
        <v>43807</v>
      </c>
      <c r="E84" s="1" t="e">
        <f>IF('Front sheet'!H29="",#N/A,'Front sheet'!H29)</f>
        <v>#N/A</v>
      </c>
      <c r="F84" s="1" t="str">
        <f t="shared" si="93"/>
        <v/>
      </c>
      <c r="G84" s="181" t="e">
        <f>IF(J84="",NA(),IF('Front sheet'!$T$7&lt;&gt;0,AVERAGE(Tally_CL),IF(F84=1,AVERAGE(Tally),IF(F84=2,AVERAGE(Tally2),IF(F84=3,AVERAGE(Tally3),IF(F84=4,AVERAGE(Tally4),IF(F84=5,AVERAGE(Tally5))))))))</f>
        <v>#N/A</v>
      </c>
      <c r="H84" s="181" t="e">
        <f t="shared" si="149"/>
        <v>#N/A</v>
      </c>
      <c r="I84" s="181" t="e">
        <f t="shared" si="150"/>
        <v>#N/A</v>
      </c>
      <c r="J84" s="4" t="str">
        <f t="shared" si="121"/>
        <v/>
      </c>
      <c r="K84" s="279" t="e">
        <f t="shared" si="122"/>
        <v>#N/A</v>
      </c>
      <c r="L84" s="15" t="e">
        <f t="shared" ref="L84:L120" si="151">IF(ISERROR(E84),IF(C84&lt;$E$3,"",#N/A),IF(ISERROR(E83),"",IF(E83="","",IF(E84="","",ABS(E83-E84)))))</f>
        <v>#N/A</v>
      </c>
      <c r="M84" s="16" t="e">
        <f>IF(L84="",NA(),IF('Front sheet'!$T$7&lt;&gt;0,AVERAGE(MR_CL),IF(F84=1,AVERAGE(MR_1),IF(F84=2,AVERAGE(MR_2),IF(F84=3,AVERAGE(MR_3),IF(F84=4,AVERAGE(MR_4),IF(F84=5,AVERAGE(MR_5))))))))</f>
        <v>#N/A</v>
      </c>
      <c r="N84" s="16">
        <f t="shared" si="94"/>
        <v>0</v>
      </c>
      <c r="O84" s="170" t="e">
        <f t="shared" si="148"/>
        <v>#N/A</v>
      </c>
      <c r="Q84" s="15">
        <f>IF(ISERROR($E84),0,IF($E84&gt;$H84,MAX($Q$8:Q83)+1,0))</f>
        <v>0</v>
      </c>
      <c r="R84" s="170">
        <f>IF(ISERROR($E84),0,IF($E84&lt;$I84,MAX($R$8:R83)+1,0))</f>
        <v>0</v>
      </c>
      <c r="T84" s="15">
        <f t="shared" si="95"/>
        <v>0</v>
      </c>
      <c r="U84" s="170">
        <f t="shared" ca="1" si="123"/>
        <v>0</v>
      </c>
      <c r="W84" s="15">
        <f t="shared" si="96"/>
        <v>0</v>
      </c>
      <c r="X84" s="170">
        <f t="shared" ca="1" si="124"/>
        <v>0</v>
      </c>
      <c r="Z84" s="15">
        <f t="shared" si="97"/>
        <v>0</v>
      </c>
      <c r="AA84" s="267">
        <f t="shared" si="125"/>
        <v>0</v>
      </c>
      <c r="AC84" s="15">
        <f t="shared" si="98"/>
        <v>0</v>
      </c>
      <c r="AD84" s="267">
        <f t="shared" si="126"/>
        <v>0</v>
      </c>
      <c r="AE84" s="265">
        <f t="shared" si="127"/>
        <v>0</v>
      </c>
      <c r="AF84" s="15">
        <f t="shared" si="128"/>
        <v>0</v>
      </c>
      <c r="AG84" s="16">
        <f t="shared" si="129"/>
        <v>0</v>
      </c>
      <c r="AH84" s="16">
        <f t="shared" si="130"/>
        <v>0</v>
      </c>
      <c r="AI84" s="16">
        <f t="shared" si="131"/>
        <v>0</v>
      </c>
      <c r="AK84" s="15">
        <f>IF(ISERROR($L84),0,IF($L84&gt;$O84,MAX($AK$8:AK83)+1,0))</f>
        <v>0</v>
      </c>
      <c r="AL84" s="170" t="e">
        <f t="shared" si="99"/>
        <v>#N/A</v>
      </c>
      <c r="AN84" s="15" t="e">
        <f t="shared" si="132"/>
        <v>#N/A</v>
      </c>
      <c r="AO84" s="16" t="e">
        <f t="shared" ca="1" si="133"/>
        <v>#N/A</v>
      </c>
      <c r="AP84" s="16" t="e">
        <f>IF(C84&lt;=$E$3,IF(OR('Front sheet'!$O$3="",'Front sheet'!$O$3=0),NA(),'Front sheet'!$O$3),NA())</f>
        <v>#N/A</v>
      </c>
      <c r="AQ84" s="16" t="e">
        <f t="shared" ca="1" si="134"/>
        <v>#N/A</v>
      </c>
      <c r="AR84" s="16" t="e">
        <f t="shared" ca="1" si="135"/>
        <v>#N/A</v>
      </c>
      <c r="AS84" s="16" t="e">
        <f t="shared" ca="1" si="136"/>
        <v>#N/A</v>
      </c>
      <c r="AT84" s="16" t="e">
        <f t="shared" ca="1" si="137"/>
        <v>#N/A</v>
      </c>
      <c r="AU84" s="16" t="e">
        <f t="shared" si="138"/>
        <v>#N/A</v>
      </c>
      <c r="AV84" s="16" t="e">
        <f t="shared" ca="1" si="139"/>
        <v>#N/A</v>
      </c>
      <c r="AW84" s="199">
        <f t="shared" si="140"/>
        <v>43807</v>
      </c>
      <c r="AX84" s="203">
        <f t="shared" si="141"/>
        <v>1</v>
      </c>
      <c r="AZ84" s="221">
        <v>76</v>
      </c>
      <c r="BA84" s="166" t="str">
        <f t="shared" ca="1" si="142"/>
        <v/>
      </c>
      <c r="BB84" s="32">
        <f t="shared" si="100"/>
        <v>43807</v>
      </c>
      <c r="BC84" s="100" t="e">
        <f t="shared" ca="1" si="101"/>
        <v>#N/A</v>
      </c>
      <c r="BD84" s="100" t="e">
        <f t="shared" ca="1" si="102"/>
        <v>#N/A</v>
      </c>
      <c r="BE84" s="100" t="e">
        <f t="shared" si="103"/>
        <v>#N/A</v>
      </c>
      <c r="BF84" s="100" t="e">
        <f t="shared" si="104"/>
        <v>#N/A</v>
      </c>
      <c r="BG84" s="223" t="e">
        <f t="shared" si="105"/>
        <v>#N/A</v>
      </c>
      <c r="BH84" s="246" t="str">
        <f t="shared" ca="1" si="143"/>
        <v/>
      </c>
      <c r="BI84" s="229" t="e">
        <f t="shared" si="106"/>
        <v>#N/A</v>
      </c>
      <c r="BJ84" s="100" t="e">
        <f t="shared" si="107"/>
        <v>#N/A</v>
      </c>
      <c r="BK84" s="100" t="e">
        <f t="shared" si="144"/>
        <v>#N/A</v>
      </c>
      <c r="BL84" s="100" t="e">
        <f t="shared" si="145"/>
        <v>#N/A</v>
      </c>
      <c r="BP84" s="3">
        <v>76</v>
      </c>
      <c r="BQ84" s="1" t="e">
        <f t="shared" si="108"/>
        <v>#N/A</v>
      </c>
      <c r="BR84" s="1" t="e">
        <f t="shared" si="109"/>
        <v>#N/A</v>
      </c>
      <c r="BS84" s="1" t="e">
        <f t="shared" si="110"/>
        <v>#N/A</v>
      </c>
      <c r="BU84" s="1">
        <v>76</v>
      </c>
      <c r="BV84" s="1" t="e">
        <f t="shared" si="111"/>
        <v>#N/A</v>
      </c>
      <c r="BW84" s="1" t="e">
        <f t="shared" si="112"/>
        <v>#N/A</v>
      </c>
      <c r="BY84" s="1">
        <v>76</v>
      </c>
      <c r="BZ84" s="1" t="e">
        <f t="shared" si="146"/>
        <v>#N/A</v>
      </c>
      <c r="CA84" s="1" t="e">
        <f t="shared" si="113"/>
        <v>#N/A</v>
      </c>
      <c r="CB84" s="1" t="e">
        <f t="shared" si="147"/>
        <v>#N/A</v>
      </c>
      <c r="CC84" s="1" t="e">
        <f t="shared" si="114"/>
        <v>#N/A</v>
      </c>
      <c r="CD84" s="1"/>
      <c r="CE84" s="1"/>
      <c r="CF84" s="1">
        <v>76</v>
      </c>
      <c r="CG84" s="1" t="e">
        <f t="shared" si="115"/>
        <v>#N/A</v>
      </c>
      <c r="CH84" s="1" t="e">
        <f t="shared" si="116"/>
        <v>#N/A</v>
      </c>
      <c r="CI84" s="4" t="e">
        <f t="shared" si="117"/>
        <v>#N/A</v>
      </c>
      <c r="CK84" s="3">
        <f t="shared" si="118"/>
        <v>0</v>
      </c>
      <c r="CL84" s="4">
        <f t="shared" si="119"/>
        <v>0</v>
      </c>
    </row>
    <row r="85" spans="2:90" x14ac:dyDescent="0.25">
      <c r="B85">
        <f t="shared" si="120"/>
        <v>0</v>
      </c>
      <c r="C85" s="3">
        <v>77</v>
      </c>
      <c r="D85" s="2">
        <f>IF('Front sheet'!$G30="","",'Front sheet'!$G30)</f>
        <v>43821</v>
      </c>
      <c r="E85" s="1" t="e">
        <f>IF('Front sheet'!H30="",#N/A,'Front sheet'!H30)</f>
        <v>#N/A</v>
      </c>
      <c r="F85" s="1" t="str">
        <f t="shared" si="93"/>
        <v/>
      </c>
      <c r="G85" s="181" t="e">
        <f>IF(J85="",NA(),IF('Front sheet'!$T$7&lt;&gt;0,AVERAGE(Tally_CL),IF(F85=1,AVERAGE(Tally),IF(F85=2,AVERAGE(Tally2),IF(F85=3,AVERAGE(Tally3),IF(F85=4,AVERAGE(Tally4),IF(F85=5,AVERAGE(Tally5))))))))</f>
        <v>#N/A</v>
      </c>
      <c r="H85" s="181" t="e">
        <f t="shared" si="149"/>
        <v>#N/A</v>
      </c>
      <c r="I85" s="181" t="e">
        <f t="shared" si="150"/>
        <v>#N/A</v>
      </c>
      <c r="J85" s="4" t="str">
        <f t="shared" si="121"/>
        <v/>
      </c>
      <c r="K85" s="279" t="e">
        <f t="shared" si="122"/>
        <v>#N/A</v>
      </c>
      <c r="L85" s="15" t="e">
        <f t="shared" si="151"/>
        <v>#N/A</v>
      </c>
      <c r="M85" s="16" t="e">
        <f>IF(L85="",NA(),IF('Front sheet'!$T$7&lt;&gt;0,AVERAGE(MR_CL),IF(F85=1,AVERAGE(MR_1),IF(F85=2,AVERAGE(MR_2),IF(F85=3,AVERAGE(MR_3),IF(F85=4,AVERAGE(MR_4),IF(F85=5,AVERAGE(MR_5))))))))</f>
        <v>#N/A</v>
      </c>
      <c r="N85" s="16">
        <f t="shared" si="94"/>
        <v>0</v>
      </c>
      <c r="O85" s="170" t="e">
        <f t="shared" si="148"/>
        <v>#N/A</v>
      </c>
      <c r="Q85" s="15">
        <f>IF(ISERROR($E85),0,IF($E85&gt;$H85,MAX($Q$8:Q84)+1,0))</f>
        <v>0</v>
      </c>
      <c r="R85" s="170">
        <f>IF(ISERROR($E85),0,IF($E85&lt;$I85,MAX($R$8:R84)+1,0))</f>
        <v>0</v>
      </c>
      <c r="T85" s="15">
        <f t="shared" si="95"/>
        <v>0</v>
      </c>
      <c r="U85" s="170">
        <f t="shared" ca="1" si="123"/>
        <v>0</v>
      </c>
      <c r="W85" s="15">
        <f t="shared" si="96"/>
        <v>0</v>
      </c>
      <c r="X85" s="170">
        <f t="shared" ca="1" si="124"/>
        <v>0</v>
      </c>
      <c r="Z85" s="15">
        <f t="shared" si="97"/>
        <v>0</v>
      </c>
      <c r="AA85" s="267">
        <f t="shared" si="125"/>
        <v>0</v>
      </c>
      <c r="AC85" s="15">
        <f t="shared" si="98"/>
        <v>0</v>
      </c>
      <c r="AD85" s="267">
        <f t="shared" si="126"/>
        <v>0</v>
      </c>
      <c r="AE85" s="265">
        <f t="shared" si="127"/>
        <v>0</v>
      </c>
      <c r="AF85" s="15">
        <f t="shared" si="128"/>
        <v>0</v>
      </c>
      <c r="AG85" s="16">
        <f t="shared" si="129"/>
        <v>0</v>
      </c>
      <c r="AH85" s="16">
        <f t="shared" si="130"/>
        <v>0</v>
      </c>
      <c r="AI85" s="16">
        <f t="shared" si="131"/>
        <v>0</v>
      </c>
      <c r="AK85" s="15">
        <f>IF(ISERROR($L85),0,IF($L85&gt;$O85,MAX($AK$8:AK84)+1,0))</f>
        <v>0</v>
      </c>
      <c r="AL85" s="170" t="e">
        <f t="shared" si="99"/>
        <v>#N/A</v>
      </c>
      <c r="AN85" s="15" t="e">
        <f t="shared" si="132"/>
        <v>#N/A</v>
      </c>
      <c r="AO85" s="16" t="e">
        <f t="shared" ca="1" si="133"/>
        <v>#N/A</v>
      </c>
      <c r="AP85" s="16" t="e">
        <f>IF(C85&lt;=$E$3,IF(OR('Front sheet'!$O$3="",'Front sheet'!$O$3=0),NA(),'Front sheet'!$O$3),NA())</f>
        <v>#N/A</v>
      </c>
      <c r="AQ85" s="16" t="e">
        <f t="shared" ca="1" si="134"/>
        <v>#N/A</v>
      </c>
      <c r="AR85" s="16" t="e">
        <f t="shared" ca="1" si="135"/>
        <v>#N/A</v>
      </c>
      <c r="AS85" s="16" t="e">
        <f t="shared" ca="1" si="136"/>
        <v>#N/A</v>
      </c>
      <c r="AT85" s="16" t="e">
        <f t="shared" ca="1" si="137"/>
        <v>#N/A</v>
      </c>
      <c r="AU85" s="16" t="e">
        <f t="shared" si="138"/>
        <v>#N/A</v>
      </c>
      <c r="AV85" s="16" t="e">
        <f t="shared" ca="1" si="139"/>
        <v>#N/A</v>
      </c>
      <c r="AW85" s="199">
        <f t="shared" si="140"/>
        <v>43821</v>
      </c>
      <c r="AX85" s="203">
        <f t="shared" si="141"/>
        <v>1</v>
      </c>
      <c r="AZ85" s="221">
        <v>77</v>
      </c>
      <c r="BA85" s="166" t="str">
        <f t="shared" ca="1" si="142"/>
        <v/>
      </c>
      <c r="BB85" s="32">
        <f t="shared" si="100"/>
        <v>43821</v>
      </c>
      <c r="BC85" s="100" t="e">
        <f t="shared" ca="1" si="101"/>
        <v>#N/A</v>
      </c>
      <c r="BD85" s="100" t="e">
        <f t="shared" ca="1" si="102"/>
        <v>#N/A</v>
      </c>
      <c r="BE85" s="100" t="e">
        <f t="shared" si="103"/>
        <v>#N/A</v>
      </c>
      <c r="BF85" s="100" t="e">
        <f t="shared" si="104"/>
        <v>#N/A</v>
      </c>
      <c r="BG85" s="223" t="e">
        <f t="shared" si="105"/>
        <v>#N/A</v>
      </c>
      <c r="BH85" s="246" t="str">
        <f t="shared" ca="1" si="143"/>
        <v/>
      </c>
      <c r="BI85" s="229" t="e">
        <f t="shared" si="106"/>
        <v>#N/A</v>
      </c>
      <c r="BJ85" s="100" t="e">
        <f t="shared" si="107"/>
        <v>#N/A</v>
      </c>
      <c r="BK85" s="100" t="e">
        <f t="shared" si="144"/>
        <v>#N/A</v>
      </c>
      <c r="BL85" s="100" t="e">
        <f t="shared" si="145"/>
        <v>#N/A</v>
      </c>
      <c r="BP85" s="3">
        <v>77</v>
      </c>
      <c r="BQ85" s="1" t="e">
        <f t="shared" si="108"/>
        <v>#N/A</v>
      </c>
      <c r="BR85" s="1" t="e">
        <f t="shared" si="109"/>
        <v>#N/A</v>
      </c>
      <c r="BS85" s="1" t="e">
        <f t="shared" si="110"/>
        <v>#N/A</v>
      </c>
      <c r="BU85" s="1">
        <v>77</v>
      </c>
      <c r="BV85" s="1" t="e">
        <f t="shared" si="111"/>
        <v>#N/A</v>
      </c>
      <c r="BW85" s="1" t="e">
        <f t="shared" si="112"/>
        <v>#N/A</v>
      </c>
      <c r="BY85" s="1">
        <v>77</v>
      </c>
      <c r="BZ85" s="1" t="e">
        <f t="shared" si="146"/>
        <v>#N/A</v>
      </c>
      <c r="CA85" s="1" t="e">
        <f t="shared" si="113"/>
        <v>#N/A</v>
      </c>
      <c r="CB85" s="1" t="e">
        <f t="shared" si="147"/>
        <v>#N/A</v>
      </c>
      <c r="CC85" s="1" t="e">
        <f t="shared" si="114"/>
        <v>#N/A</v>
      </c>
      <c r="CD85" s="1"/>
      <c r="CE85" s="1"/>
      <c r="CF85" s="1">
        <v>77</v>
      </c>
      <c r="CG85" s="1" t="e">
        <f t="shared" si="115"/>
        <v>#N/A</v>
      </c>
      <c r="CH85" s="1" t="e">
        <f t="shared" si="116"/>
        <v>#N/A</v>
      </c>
      <c r="CI85" s="4" t="e">
        <f t="shared" si="117"/>
        <v>#N/A</v>
      </c>
      <c r="CK85" s="3">
        <f t="shared" si="118"/>
        <v>0</v>
      </c>
      <c r="CL85" s="4">
        <f t="shared" si="119"/>
        <v>0</v>
      </c>
    </row>
    <row r="86" spans="2:90" x14ac:dyDescent="0.25">
      <c r="B86">
        <f t="shared" si="120"/>
        <v>0</v>
      </c>
      <c r="C86" s="3">
        <v>78</v>
      </c>
      <c r="D86" s="2">
        <f>IF('Front sheet'!$G31="","",'Front sheet'!$G31)</f>
        <v>43835</v>
      </c>
      <c r="E86" s="1" t="e">
        <f>IF('Front sheet'!H31="",#N/A,'Front sheet'!H31)</f>
        <v>#N/A</v>
      </c>
      <c r="F86" s="1" t="str">
        <f t="shared" si="93"/>
        <v/>
      </c>
      <c r="G86" s="181" t="e">
        <f>IF(J86="",NA(),IF('Front sheet'!$T$7&lt;&gt;0,AVERAGE(Tally_CL),IF(F86=1,AVERAGE(Tally),IF(F86=2,AVERAGE(Tally2),IF(F86=3,AVERAGE(Tally3),IF(F86=4,AVERAGE(Tally4),IF(F86=5,AVERAGE(Tally5))))))))</f>
        <v>#N/A</v>
      </c>
      <c r="H86" s="181" t="e">
        <f t="shared" si="149"/>
        <v>#N/A</v>
      </c>
      <c r="I86" s="181" t="e">
        <f t="shared" si="150"/>
        <v>#N/A</v>
      </c>
      <c r="J86" s="4" t="str">
        <f t="shared" si="121"/>
        <v/>
      </c>
      <c r="K86" s="279" t="e">
        <f t="shared" si="122"/>
        <v>#N/A</v>
      </c>
      <c r="L86" s="15" t="e">
        <f t="shared" si="151"/>
        <v>#N/A</v>
      </c>
      <c r="M86" s="16" t="e">
        <f>IF(L86="",NA(),IF('Front sheet'!$T$7&lt;&gt;0,AVERAGE(MR_CL),IF(F86=1,AVERAGE(MR_1),IF(F86=2,AVERAGE(MR_2),IF(F86=3,AVERAGE(MR_3),IF(F86=4,AVERAGE(MR_4),IF(F86=5,AVERAGE(MR_5))))))))</f>
        <v>#N/A</v>
      </c>
      <c r="N86" s="16">
        <f t="shared" si="94"/>
        <v>0</v>
      </c>
      <c r="O86" s="170" t="e">
        <f t="shared" si="148"/>
        <v>#N/A</v>
      </c>
      <c r="Q86" s="15">
        <f>IF(ISERROR($E86),0,IF($E86&gt;$H86,MAX($Q$8:Q85)+1,0))</f>
        <v>0</v>
      </c>
      <c r="R86" s="170">
        <f>IF(ISERROR($E86),0,IF($E86&lt;$I86,MAX($R$8:R85)+1,0))</f>
        <v>0</v>
      </c>
      <c r="T86" s="15">
        <f t="shared" si="95"/>
        <v>0</v>
      </c>
      <c r="U86" s="170">
        <f t="shared" ca="1" si="123"/>
        <v>0</v>
      </c>
      <c r="W86" s="15">
        <f t="shared" si="96"/>
        <v>0</v>
      </c>
      <c r="X86" s="170">
        <f t="shared" ca="1" si="124"/>
        <v>0</v>
      </c>
      <c r="Z86" s="15">
        <f t="shared" si="97"/>
        <v>0</v>
      </c>
      <c r="AA86" s="267">
        <f t="shared" si="125"/>
        <v>0</v>
      </c>
      <c r="AC86" s="15">
        <f t="shared" si="98"/>
        <v>0</v>
      </c>
      <c r="AD86" s="267">
        <f t="shared" si="126"/>
        <v>0</v>
      </c>
      <c r="AE86" s="265">
        <f t="shared" si="127"/>
        <v>0</v>
      </c>
      <c r="AF86" s="15">
        <f t="shared" si="128"/>
        <v>0</v>
      </c>
      <c r="AG86" s="16">
        <f t="shared" si="129"/>
        <v>0</v>
      </c>
      <c r="AH86" s="16">
        <f t="shared" si="130"/>
        <v>0</v>
      </c>
      <c r="AI86" s="16">
        <f t="shared" si="131"/>
        <v>0</v>
      </c>
      <c r="AK86" s="15">
        <f>IF(ISERROR($L86),0,IF($L86&gt;$O86,MAX($AK$8:AK85)+1,0))</f>
        <v>0</v>
      </c>
      <c r="AL86" s="170" t="e">
        <f t="shared" si="99"/>
        <v>#N/A</v>
      </c>
      <c r="AN86" s="15" t="e">
        <f t="shared" si="132"/>
        <v>#N/A</v>
      </c>
      <c r="AO86" s="16" t="e">
        <f t="shared" ca="1" si="133"/>
        <v>#N/A</v>
      </c>
      <c r="AP86" s="16" t="e">
        <f>IF(C86&lt;=$E$3,IF(OR('Front sheet'!$O$3="",'Front sheet'!$O$3=0),NA(),'Front sheet'!$O$3),NA())</f>
        <v>#N/A</v>
      </c>
      <c r="AQ86" s="16" t="e">
        <f t="shared" ca="1" si="134"/>
        <v>#N/A</v>
      </c>
      <c r="AR86" s="16" t="e">
        <f t="shared" ca="1" si="135"/>
        <v>#N/A</v>
      </c>
      <c r="AS86" s="16" t="e">
        <f t="shared" ca="1" si="136"/>
        <v>#N/A</v>
      </c>
      <c r="AT86" s="16" t="e">
        <f t="shared" ca="1" si="137"/>
        <v>#N/A</v>
      </c>
      <c r="AU86" s="16" t="e">
        <f t="shared" si="138"/>
        <v>#N/A</v>
      </c>
      <c r="AV86" s="16" t="e">
        <f t="shared" ca="1" si="139"/>
        <v>#N/A</v>
      </c>
      <c r="AW86" s="199">
        <f t="shared" si="140"/>
        <v>43835</v>
      </c>
      <c r="AX86" s="203">
        <f t="shared" si="141"/>
        <v>1</v>
      </c>
      <c r="AZ86" s="221">
        <v>78</v>
      </c>
      <c r="BA86" s="166" t="str">
        <f t="shared" ca="1" si="142"/>
        <v/>
      </c>
      <c r="BB86" s="32">
        <f t="shared" si="100"/>
        <v>43835</v>
      </c>
      <c r="BC86" s="100" t="e">
        <f t="shared" ca="1" si="101"/>
        <v>#N/A</v>
      </c>
      <c r="BD86" s="100" t="e">
        <f t="shared" ca="1" si="102"/>
        <v>#N/A</v>
      </c>
      <c r="BE86" s="100" t="e">
        <f t="shared" si="103"/>
        <v>#N/A</v>
      </c>
      <c r="BF86" s="100" t="e">
        <f t="shared" si="104"/>
        <v>#N/A</v>
      </c>
      <c r="BG86" s="223" t="e">
        <f t="shared" si="105"/>
        <v>#N/A</v>
      </c>
      <c r="BH86" s="246" t="str">
        <f t="shared" ca="1" si="143"/>
        <v/>
      </c>
      <c r="BI86" s="229" t="e">
        <f t="shared" si="106"/>
        <v>#N/A</v>
      </c>
      <c r="BJ86" s="100" t="e">
        <f t="shared" si="107"/>
        <v>#N/A</v>
      </c>
      <c r="BK86" s="100" t="e">
        <f t="shared" si="144"/>
        <v>#N/A</v>
      </c>
      <c r="BL86" s="100" t="e">
        <f t="shared" si="145"/>
        <v>#N/A</v>
      </c>
      <c r="BP86" s="3">
        <v>78</v>
      </c>
      <c r="BQ86" s="1" t="e">
        <f t="shared" si="108"/>
        <v>#N/A</v>
      </c>
      <c r="BR86" s="1" t="e">
        <f t="shared" si="109"/>
        <v>#N/A</v>
      </c>
      <c r="BS86" s="1" t="e">
        <f t="shared" si="110"/>
        <v>#N/A</v>
      </c>
      <c r="BU86" s="1">
        <v>78</v>
      </c>
      <c r="BV86" s="1" t="e">
        <f t="shared" si="111"/>
        <v>#N/A</v>
      </c>
      <c r="BW86" s="1" t="e">
        <f t="shared" si="112"/>
        <v>#N/A</v>
      </c>
      <c r="BY86" s="1">
        <v>78</v>
      </c>
      <c r="BZ86" s="1" t="e">
        <f t="shared" si="146"/>
        <v>#N/A</v>
      </c>
      <c r="CA86" s="1" t="e">
        <f t="shared" si="113"/>
        <v>#N/A</v>
      </c>
      <c r="CB86" s="1" t="e">
        <f t="shared" si="147"/>
        <v>#N/A</v>
      </c>
      <c r="CC86" s="1" t="e">
        <f t="shared" si="114"/>
        <v>#N/A</v>
      </c>
      <c r="CD86" s="1"/>
      <c r="CE86" s="1"/>
      <c r="CF86" s="1">
        <v>78</v>
      </c>
      <c r="CG86" s="1" t="e">
        <f t="shared" si="115"/>
        <v>#N/A</v>
      </c>
      <c r="CH86" s="1" t="e">
        <f t="shared" si="116"/>
        <v>#N/A</v>
      </c>
      <c r="CI86" s="4" t="e">
        <f t="shared" si="117"/>
        <v>#N/A</v>
      </c>
      <c r="CK86" s="3">
        <f t="shared" si="118"/>
        <v>0</v>
      </c>
      <c r="CL86" s="4">
        <f t="shared" si="119"/>
        <v>0</v>
      </c>
    </row>
    <row r="87" spans="2:90" x14ac:dyDescent="0.25">
      <c r="B87">
        <f t="shared" si="120"/>
        <v>0</v>
      </c>
      <c r="C87" s="3">
        <v>79</v>
      </c>
      <c r="D87" s="2">
        <f>IF('Front sheet'!$G32="","",'Front sheet'!$G32)</f>
        <v>43849</v>
      </c>
      <c r="E87" s="1" t="e">
        <f>IF('Front sheet'!H32="",#N/A,'Front sheet'!H32)</f>
        <v>#N/A</v>
      </c>
      <c r="F87" s="1" t="str">
        <f t="shared" si="93"/>
        <v/>
      </c>
      <c r="G87" s="181" t="e">
        <f>IF(J87="",NA(),IF('Front sheet'!$T$7&lt;&gt;0,AVERAGE(Tally_CL),IF(F87=1,AVERAGE(Tally),IF(F87=2,AVERAGE(Tally2),IF(F87=3,AVERAGE(Tally3),IF(F87=4,AVERAGE(Tally4),IF(F87=5,AVERAGE(Tally5))))))))</f>
        <v>#N/A</v>
      </c>
      <c r="H87" s="181" t="e">
        <f t="shared" si="149"/>
        <v>#N/A</v>
      </c>
      <c r="I87" s="181" t="e">
        <f t="shared" si="150"/>
        <v>#N/A</v>
      </c>
      <c r="J87" s="4" t="str">
        <f t="shared" si="121"/>
        <v/>
      </c>
      <c r="K87" s="279" t="e">
        <f t="shared" si="122"/>
        <v>#N/A</v>
      </c>
      <c r="L87" s="15" t="e">
        <f t="shared" si="151"/>
        <v>#N/A</v>
      </c>
      <c r="M87" s="16" t="e">
        <f>IF(L87="",NA(),IF('Front sheet'!$T$7&lt;&gt;0,AVERAGE(MR_CL),IF(F87=1,AVERAGE(MR_1),IF(F87=2,AVERAGE(MR_2),IF(F87=3,AVERAGE(MR_3),IF(F87=4,AVERAGE(MR_4),IF(F87=5,AVERAGE(MR_5))))))))</f>
        <v>#N/A</v>
      </c>
      <c r="N87" s="16">
        <f t="shared" si="94"/>
        <v>0</v>
      </c>
      <c r="O87" s="170" t="e">
        <f t="shared" si="148"/>
        <v>#N/A</v>
      </c>
      <c r="Q87" s="15">
        <f>IF(ISERROR($E87),0,IF($E87&gt;$H87,MAX($Q$8:Q86)+1,0))</f>
        <v>0</v>
      </c>
      <c r="R87" s="170">
        <f>IF(ISERROR($E87),0,IF($E87&lt;$I87,MAX($R$8:R86)+1,0))</f>
        <v>0</v>
      </c>
      <c r="T87" s="15">
        <f t="shared" si="95"/>
        <v>0</v>
      </c>
      <c r="U87" s="170">
        <f t="shared" ca="1" si="123"/>
        <v>0</v>
      </c>
      <c r="W87" s="15">
        <f t="shared" si="96"/>
        <v>0</v>
      </c>
      <c r="X87" s="170">
        <f t="shared" ca="1" si="124"/>
        <v>0</v>
      </c>
      <c r="Z87" s="15">
        <f t="shared" si="97"/>
        <v>0</v>
      </c>
      <c r="AA87" s="267">
        <f t="shared" si="125"/>
        <v>0</v>
      </c>
      <c r="AC87" s="15">
        <f t="shared" si="98"/>
        <v>0</v>
      </c>
      <c r="AD87" s="267">
        <f t="shared" si="126"/>
        <v>0</v>
      </c>
      <c r="AE87" s="265">
        <f t="shared" si="127"/>
        <v>0</v>
      </c>
      <c r="AF87" s="15">
        <f t="shared" si="128"/>
        <v>0</v>
      </c>
      <c r="AG87" s="16">
        <f t="shared" si="129"/>
        <v>0</v>
      </c>
      <c r="AH87" s="16">
        <f t="shared" si="130"/>
        <v>0</v>
      </c>
      <c r="AI87" s="16">
        <f t="shared" si="131"/>
        <v>0</v>
      </c>
      <c r="AK87" s="15">
        <f>IF(ISERROR($L87),0,IF($L87&gt;$O87,MAX($AK$8:AK86)+1,0))</f>
        <v>0</v>
      </c>
      <c r="AL87" s="170" t="e">
        <f t="shared" si="99"/>
        <v>#N/A</v>
      </c>
      <c r="AN87" s="15" t="e">
        <f t="shared" si="132"/>
        <v>#N/A</v>
      </c>
      <c r="AO87" s="16" t="e">
        <f t="shared" ca="1" si="133"/>
        <v>#N/A</v>
      </c>
      <c r="AP87" s="16" t="e">
        <f>IF(C87&lt;=$E$3,IF(OR('Front sheet'!$O$3="",'Front sheet'!$O$3=0),NA(),'Front sheet'!$O$3),NA())</f>
        <v>#N/A</v>
      </c>
      <c r="AQ87" s="16" t="e">
        <f t="shared" ca="1" si="134"/>
        <v>#N/A</v>
      </c>
      <c r="AR87" s="16" t="e">
        <f t="shared" ca="1" si="135"/>
        <v>#N/A</v>
      </c>
      <c r="AS87" s="16" t="e">
        <f t="shared" ca="1" si="136"/>
        <v>#N/A</v>
      </c>
      <c r="AT87" s="16" t="e">
        <f t="shared" ca="1" si="137"/>
        <v>#N/A</v>
      </c>
      <c r="AU87" s="16" t="e">
        <f t="shared" si="138"/>
        <v>#N/A</v>
      </c>
      <c r="AV87" s="16" t="e">
        <f t="shared" ca="1" si="139"/>
        <v>#N/A</v>
      </c>
      <c r="AW87" s="199">
        <f t="shared" si="140"/>
        <v>43849</v>
      </c>
      <c r="AX87" s="203">
        <f t="shared" si="141"/>
        <v>1</v>
      </c>
      <c r="AZ87" s="221">
        <v>79</v>
      </c>
      <c r="BA87" s="166" t="str">
        <f t="shared" ca="1" si="142"/>
        <v/>
      </c>
      <c r="BB87" s="32">
        <f t="shared" si="100"/>
        <v>43849</v>
      </c>
      <c r="BC87" s="100" t="e">
        <f t="shared" ca="1" si="101"/>
        <v>#N/A</v>
      </c>
      <c r="BD87" s="100" t="e">
        <f t="shared" ca="1" si="102"/>
        <v>#N/A</v>
      </c>
      <c r="BE87" s="100" t="e">
        <f t="shared" si="103"/>
        <v>#N/A</v>
      </c>
      <c r="BF87" s="100" t="e">
        <f t="shared" si="104"/>
        <v>#N/A</v>
      </c>
      <c r="BG87" s="223" t="e">
        <f t="shared" si="105"/>
        <v>#N/A</v>
      </c>
      <c r="BH87" s="246" t="str">
        <f t="shared" ca="1" si="143"/>
        <v/>
      </c>
      <c r="BI87" s="229" t="e">
        <f t="shared" si="106"/>
        <v>#N/A</v>
      </c>
      <c r="BJ87" s="100" t="e">
        <f t="shared" si="107"/>
        <v>#N/A</v>
      </c>
      <c r="BK87" s="100" t="e">
        <f t="shared" si="144"/>
        <v>#N/A</v>
      </c>
      <c r="BL87" s="100" t="e">
        <f t="shared" si="145"/>
        <v>#N/A</v>
      </c>
      <c r="BP87" s="3">
        <v>79</v>
      </c>
      <c r="BQ87" s="1" t="e">
        <f t="shared" si="108"/>
        <v>#N/A</v>
      </c>
      <c r="BR87" s="1" t="e">
        <f t="shared" si="109"/>
        <v>#N/A</v>
      </c>
      <c r="BS87" s="1" t="e">
        <f t="shared" si="110"/>
        <v>#N/A</v>
      </c>
      <c r="BU87" s="1">
        <v>79</v>
      </c>
      <c r="BV87" s="1" t="e">
        <f t="shared" si="111"/>
        <v>#N/A</v>
      </c>
      <c r="BW87" s="1" t="e">
        <f t="shared" si="112"/>
        <v>#N/A</v>
      </c>
      <c r="BY87" s="1">
        <v>79</v>
      </c>
      <c r="BZ87" s="1" t="e">
        <f t="shared" si="146"/>
        <v>#N/A</v>
      </c>
      <c r="CA87" s="1" t="e">
        <f t="shared" si="113"/>
        <v>#N/A</v>
      </c>
      <c r="CB87" s="1" t="e">
        <f t="shared" si="147"/>
        <v>#N/A</v>
      </c>
      <c r="CC87" s="1" t="e">
        <f t="shared" si="114"/>
        <v>#N/A</v>
      </c>
      <c r="CD87" s="1"/>
      <c r="CE87" s="1"/>
      <c r="CF87" s="1">
        <v>79</v>
      </c>
      <c r="CG87" s="1" t="e">
        <f t="shared" si="115"/>
        <v>#N/A</v>
      </c>
      <c r="CH87" s="1" t="e">
        <f t="shared" si="116"/>
        <v>#N/A</v>
      </c>
      <c r="CI87" s="4" t="e">
        <f t="shared" si="117"/>
        <v>#N/A</v>
      </c>
      <c r="CK87" s="3">
        <f t="shared" si="118"/>
        <v>0</v>
      </c>
      <c r="CL87" s="4">
        <f t="shared" si="119"/>
        <v>0</v>
      </c>
    </row>
    <row r="88" spans="2:90" x14ac:dyDescent="0.25">
      <c r="B88">
        <f t="shared" si="120"/>
        <v>0</v>
      </c>
      <c r="C88" s="3">
        <v>80</v>
      </c>
      <c r="D88" s="2">
        <f>IF('Front sheet'!$G33="","",'Front sheet'!$G33)</f>
        <v>43863</v>
      </c>
      <c r="E88" s="1" t="e">
        <f>IF('Front sheet'!H33="",#N/A,'Front sheet'!H33)</f>
        <v>#N/A</v>
      </c>
      <c r="F88" s="1" t="str">
        <f t="shared" si="93"/>
        <v/>
      </c>
      <c r="G88" s="181" t="e">
        <f>IF(J88="",NA(),IF('Front sheet'!$T$7&lt;&gt;0,AVERAGE(Tally_CL),IF(F88=1,AVERAGE(Tally),IF(F88=2,AVERAGE(Tally2),IF(F88=3,AVERAGE(Tally3),IF(F88=4,AVERAGE(Tally4),IF(F88=5,AVERAGE(Tally5))))))))</f>
        <v>#N/A</v>
      </c>
      <c r="H88" s="181" t="e">
        <f t="shared" si="149"/>
        <v>#N/A</v>
      </c>
      <c r="I88" s="181" t="e">
        <f t="shared" si="150"/>
        <v>#N/A</v>
      </c>
      <c r="J88" s="4" t="str">
        <f t="shared" si="121"/>
        <v/>
      </c>
      <c r="K88" s="279" t="e">
        <f t="shared" si="122"/>
        <v>#N/A</v>
      </c>
      <c r="L88" s="15" t="e">
        <f t="shared" si="151"/>
        <v>#N/A</v>
      </c>
      <c r="M88" s="16" t="e">
        <f>IF(L88="",NA(),IF('Front sheet'!$T$7&lt;&gt;0,AVERAGE(MR_CL),IF(F88=1,AVERAGE(MR_1),IF(F88=2,AVERAGE(MR_2),IF(F88=3,AVERAGE(MR_3),IF(F88=4,AVERAGE(MR_4),IF(F88=5,AVERAGE(MR_5))))))))</f>
        <v>#N/A</v>
      </c>
      <c r="N88" s="16">
        <f t="shared" si="94"/>
        <v>0</v>
      </c>
      <c r="O88" s="170" t="e">
        <f t="shared" si="148"/>
        <v>#N/A</v>
      </c>
      <c r="Q88" s="15">
        <f>IF(ISERROR($E88),0,IF($E88&gt;$H88,MAX($Q$8:Q87)+1,0))</f>
        <v>0</v>
      </c>
      <c r="R88" s="170">
        <f>IF(ISERROR($E88),0,IF($E88&lt;$I88,MAX($R$8:R87)+1,0))</f>
        <v>0</v>
      </c>
      <c r="T88" s="15">
        <f t="shared" si="95"/>
        <v>0</v>
      </c>
      <c r="U88" s="170">
        <f t="shared" ca="1" si="123"/>
        <v>0</v>
      </c>
      <c r="W88" s="15">
        <f t="shared" si="96"/>
        <v>0</v>
      </c>
      <c r="X88" s="170">
        <f t="shared" ca="1" si="124"/>
        <v>0</v>
      </c>
      <c r="Z88" s="15">
        <f t="shared" si="97"/>
        <v>0</v>
      </c>
      <c r="AA88" s="267">
        <f t="shared" si="125"/>
        <v>0</v>
      </c>
      <c r="AC88" s="15">
        <f t="shared" si="98"/>
        <v>0</v>
      </c>
      <c r="AD88" s="267">
        <f t="shared" si="126"/>
        <v>0</v>
      </c>
      <c r="AE88" s="265">
        <f t="shared" si="127"/>
        <v>0</v>
      </c>
      <c r="AF88" s="15">
        <f t="shared" si="128"/>
        <v>0</v>
      </c>
      <c r="AG88" s="16">
        <f t="shared" si="129"/>
        <v>0</v>
      </c>
      <c r="AH88" s="16">
        <f t="shared" si="130"/>
        <v>0</v>
      </c>
      <c r="AI88" s="16">
        <f t="shared" si="131"/>
        <v>0</v>
      </c>
      <c r="AK88" s="15">
        <f>IF(ISERROR($L88),0,IF($L88&gt;$O88,MAX($AK$8:AK87)+1,0))</f>
        <v>0</v>
      </c>
      <c r="AL88" s="170" t="e">
        <f t="shared" si="99"/>
        <v>#N/A</v>
      </c>
      <c r="AN88" s="15" t="e">
        <f t="shared" si="132"/>
        <v>#N/A</v>
      </c>
      <c r="AO88" s="16" t="e">
        <f t="shared" ca="1" si="133"/>
        <v>#N/A</v>
      </c>
      <c r="AP88" s="16" t="e">
        <f>IF(C88&lt;=$E$3,IF(OR('Front sheet'!$O$3="",'Front sheet'!$O$3=0),NA(),'Front sheet'!$O$3),NA())</f>
        <v>#N/A</v>
      </c>
      <c r="AQ88" s="16" t="e">
        <f t="shared" ca="1" si="134"/>
        <v>#N/A</v>
      </c>
      <c r="AR88" s="16" t="e">
        <f t="shared" ca="1" si="135"/>
        <v>#N/A</v>
      </c>
      <c r="AS88" s="16" t="e">
        <f t="shared" ca="1" si="136"/>
        <v>#N/A</v>
      </c>
      <c r="AT88" s="16" t="e">
        <f t="shared" ca="1" si="137"/>
        <v>#N/A</v>
      </c>
      <c r="AU88" s="16" t="e">
        <f t="shared" si="138"/>
        <v>#N/A</v>
      </c>
      <c r="AV88" s="16" t="e">
        <f t="shared" ca="1" si="139"/>
        <v>#N/A</v>
      </c>
      <c r="AW88" s="199">
        <f t="shared" si="140"/>
        <v>43863</v>
      </c>
      <c r="AX88" s="203">
        <f t="shared" si="141"/>
        <v>1</v>
      </c>
      <c r="AZ88" s="221">
        <v>80</v>
      </c>
      <c r="BA88" s="166" t="str">
        <f t="shared" ca="1" si="142"/>
        <v/>
      </c>
      <c r="BB88" s="32">
        <f t="shared" si="100"/>
        <v>43863</v>
      </c>
      <c r="BC88" s="100" t="e">
        <f t="shared" ca="1" si="101"/>
        <v>#N/A</v>
      </c>
      <c r="BD88" s="100" t="e">
        <f t="shared" ca="1" si="102"/>
        <v>#N/A</v>
      </c>
      <c r="BE88" s="100" t="e">
        <f t="shared" si="103"/>
        <v>#N/A</v>
      </c>
      <c r="BF88" s="100" t="e">
        <f t="shared" si="104"/>
        <v>#N/A</v>
      </c>
      <c r="BG88" s="223" t="e">
        <f t="shared" si="105"/>
        <v>#N/A</v>
      </c>
      <c r="BH88" s="246" t="str">
        <f t="shared" ca="1" si="143"/>
        <v/>
      </c>
      <c r="BI88" s="229" t="e">
        <f t="shared" si="106"/>
        <v>#N/A</v>
      </c>
      <c r="BJ88" s="100" t="e">
        <f t="shared" si="107"/>
        <v>#N/A</v>
      </c>
      <c r="BK88" s="100" t="e">
        <f t="shared" si="144"/>
        <v>#N/A</v>
      </c>
      <c r="BL88" s="100" t="e">
        <f t="shared" si="145"/>
        <v>#N/A</v>
      </c>
      <c r="BP88" s="3">
        <v>80</v>
      </c>
      <c r="BQ88" s="1" t="e">
        <f t="shared" si="108"/>
        <v>#N/A</v>
      </c>
      <c r="BR88" s="1" t="e">
        <f t="shared" si="109"/>
        <v>#N/A</v>
      </c>
      <c r="BS88" s="1" t="e">
        <f t="shared" si="110"/>
        <v>#N/A</v>
      </c>
      <c r="BU88" s="1">
        <v>80</v>
      </c>
      <c r="BV88" s="1" t="e">
        <f t="shared" si="111"/>
        <v>#N/A</v>
      </c>
      <c r="BW88" s="1" t="e">
        <f t="shared" si="112"/>
        <v>#N/A</v>
      </c>
      <c r="BY88" s="1">
        <v>80</v>
      </c>
      <c r="BZ88" s="1" t="e">
        <f t="shared" si="146"/>
        <v>#N/A</v>
      </c>
      <c r="CA88" s="1" t="e">
        <f t="shared" si="113"/>
        <v>#N/A</v>
      </c>
      <c r="CB88" s="1" t="e">
        <f t="shared" si="147"/>
        <v>#N/A</v>
      </c>
      <c r="CC88" s="1" t="e">
        <f t="shared" si="114"/>
        <v>#N/A</v>
      </c>
      <c r="CD88" s="1"/>
      <c r="CE88" s="1"/>
      <c r="CF88" s="1">
        <v>80</v>
      </c>
      <c r="CG88" s="1" t="e">
        <f t="shared" si="115"/>
        <v>#N/A</v>
      </c>
      <c r="CH88" s="1" t="e">
        <f t="shared" si="116"/>
        <v>#N/A</v>
      </c>
      <c r="CI88" s="4" t="e">
        <f t="shared" si="117"/>
        <v>#N/A</v>
      </c>
      <c r="CK88" s="3">
        <f t="shared" si="118"/>
        <v>0</v>
      </c>
      <c r="CL88" s="4">
        <f t="shared" si="119"/>
        <v>0</v>
      </c>
    </row>
    <row r="89" spans="2:90" x14ac:dyDescent="0.25">
      <c r="B89">
        <f t="shared" si="120"/>
        <v>0</v>
      </c>
      <c r="C89" s="3">
        <v>81</v>
      </c>
      <c r="D89" s="2">
        <f>IF('Front sheet'!$G34="","",'Front sheet'!$G34)</f>
        <v>43877</v>
      </c>
      <c r="E89" s="1" t="e">
        <f>IF('Front sheet'!H34="",#N/A,'Front sheet'!H34)</f>
        <v>#N/A</v>
      </c>
      <c r="F89" s="1" t="str">
        <f t="shared" si="93"/>
        <v/>
      </c>
      <c r="G89" s="181" t="e">
        <f>IF(J89="",NA(),IF('Front sheet'!$T$7&lt;&gt;0,AVERAGE(Tally_CL),IF(F89=1,AVERAGE(Tally),IF(F89=2,AVERAGE(Tally2),IF(F89=3,AVERAGE(Tally3),IF(F89=4,AVERAGE(Tally4),IF(F89=5,AVERAGE(Tally5))))))))</f>
        <v>#N/A</v>
      </c>
      <c r="H89" s="181" t="e">
        <f t="shared" si="149"/>
        <v>#N/A</v>
      </c>
      <c r="I89" s="181" t="e">
        <f t="shared" si="150"/>
        <v>#N/A</v>
      </c>
      <c r="J89" s="4" t="str">
        <f t="shared" si="121"/>
        <v/>
      </c>
      <c r="K89" s="279" t="e">
        <f t="shared" si="122"/>
        <v>#N/A</v>
      </c>
      <c r="L89" s="15" t="e">
        <f t="shared" si="151"/>
        <v>#N/A</v>
      </c>
      <c r="M89" s="16" t="e">
        <f>IF(L89="",NA(),IF('Front sheet'!$T$7&lt;&gt;0,AVERAGE(MR_CL),IF(F89=1,AVERAGE(MR_1),IF(F89=2,AVERAGE(MR_2),IF(F89=3,AVERAGE(MR_3),IF(F89=4,AVERAGE(MR_4),IF(F89=5,AVERAGE(MR_5))))))))</f>
        <v>#N/A</v>
      </c>
      <c r="N89" s="16">
        <f t="shared" si="94"/>
        <v>0</v>
      </c>
      <c r="O89" s="170" t="e">
        <f t="shared" si="148"/>
        <v>#N/A</v>
      </c>
      <c r="Q89" s="15">
        <f>IF(ISERROR($E89),0,IF($E89&gt;$H89,MAX($Q$8:Q88)+1,0))</f>
        <v>0</v>
      </c>
      <c r="R89" s="170">
        <f>IF(ISERROR($E89),0,IF($E89&lt;$I89,MAX($R$8:R88)+1,0))</f>
        <v>0</v>
      </c>
      <c r="T89" s="15">
        <f t="shared" si="95"/>
        <v>0</v>
      </c>
      <c r="U89" s="170">
        <f t="shared" ca="1" si="123"/>
        <v>0</v>
      </c>
      <c r="W89" s="15">
        <f t="shared" si="96"/>
        <v>0</v>
      </c>
      <c r="X89" s="170">
        <f t="shared" ca="1" si="124"/>
        <v>0</v>
      </c>
      <c r="Z89" s="15">
        <f t="shared" si="97"/>
        <v>0</v>
      </c>
      <c r="AA89" s="267">
        <f t="shared" si="125"/>
        <v>0</v>
      </c>
      <c r="AC89" s="15">
        <f t="shared" si="98"/>
        <v>0</v>
      </c>
      <c r="AD89" s="267">
        <f t="shared" si="126"/>
        <v>0</v>
      </c>
      <c r="AE89" s="265">
        <f t="shared" si="127"/>
        <v>0</v>
      </c>
      <c r="AF89" s="15">
        <f t="shared" si="128"/>
        <v>0</v>
      </c>
      <c r="AG89" s="16">
        <f t="shared" si="129"/>
        <v>0</v>
      </c>
      <c r="AH89" s="16">
        <f t="shared" si="130"/>
        <v>0</v>
      </c>
      <c r="AI89" s="16">
        <f t="shared" si="131"/>
        <v>0</v>
      </c>
      <c r="AK89" s="15">
        <f>IF(ISERROR($L89),0,IF($L89&gt;$O89,MAX($AK$8:AK88)+1,0))</f>
        <v>0</v>
      </c>
      <c r="AL89" s="170" t="e">
        <f t="shared" si="99"/>
        <v>#N/A</v>
      </c>
      <c r="AN89" s="15" t="e">
        <f t="shared" si="132"/>
        <v>#N/A</v>
      </c>
      <c r="AO89" s="16" t="e">
        <f t="shared" ca="1" si="133"/>
        <v>#N/A</v>
      </c>
      <c r="AP89" s="16" t="e">
        <f>IF(C89&lt;=$E$3,IF(OR('Front sheet'!$O$3="",'Front sheet'!$O$3=0),NA(),'Front sheet'!$O$3),NA())</f>
        <v>#N/A</v>
      </c>
      <c r="AQ89" s="16" t="e">
        <f t="shared" ca="1" si="134"/>
        <v>#N/A</v>
      </c>
      <c r="AR89" s="16" t="e">
        <f t="shared" ca="1" si="135"/>
        <v>#N/A</v>
      </c>
      <c r="AS89" s="16" t="e">
        <f t="shared" ca="1" si="136"/>
        <v>#N/A</v>
      </c>
      <c r="AT89" s="16" t="e">
        <f t="shared" ca="1" si="137"/>
        <v>#N/A</v>
      </c>
      <c r="AU89" s="16" t="e">
        <f t="shared" si="138"/>
        <v>#N/A</v>
      </c>
      <c r="AV89" s="16" t="e">
        <f t="shared" ca="1" si="139"/>
        <v>#N/A</v>
      </c>
      <c r="AW89" s="199">
        <f t="shared" si="140"/>
        <v>43877</v>
      </c>
      <c r="AX89" s="203">
        <f t="shared" si="141"/>
        <v>1</v>
      </c>
      <c r="AZ89" s="221">
        <v>81</v>
      </c>
      <c r="BA89" s="166" t="str">
        <f t="shared" ca="1" si="142"/>
        <v/>
      </c>
      <c r="BB89" s="32">
        <f t="shared" si="100"/>
        <v>43877</v>
      </c>
      <c r="BC89" s="100" t="e">
        <f t="shared" ca="1" si="101"/>
        <v>#N/A</v>
      </c>
      <c r="BD89" s="100" t="e">
        <f t="shared" ca="1" si="102"/>
        <v>#N/A</v>
      </c>
      <c r="BE89" s="100" t="e">
        <f t="shared" si="103"/>
        <v>#N/A</v>
      </c>
      <c r="BF89" s="100" t="e">
        <f t="shared" si="104"/>
        <v>#N/A</v>
      </c>
      <c r="BG89" s="223" t="e">
        <f t="shared" si="105"/>
        <v>#N/A</v>
      </c>
      <c r="BH89" s="246" t="str">
        <f t="shared" ca="1" si="143"/>
        <v/>
      </c>
      <c r="BI89" s="229" t="e">
        <f t="shared" si="106"/>
        <v>#N/A</v>
      </c>
      <c r="BJ89" s="100" t="e">
        <f t="shared" si="107"/>
        <v>#N/A</v>
      </c>
      <c r="BK89" s="100" t="e">
        <f t="shared" si="144"/>
        <v>#N/A</v>
      </c>
      <c r="BL89" s="100" t="e">
        <f t="shared" si="145"/>
        <v>#N/A</v>
      </c>
      <c r="BP89" s="3">
        <v>81</v>
      </c>
      <c r="BQ89" s="1" t="e">
        <f t="shared" si="108"/>
        <v>#N/A</v>
      </c>
      <c r="BR89" s="1" t="e">
        <f t="shared" si="109"/>
        <v>#N/A</v>
      </c>
      <c r="BS89" s="1" t="e">
        <f t="shared" si="110"/>
        <v>#N/A</v>
      </c>
      <c r="BU89" s="1">
        <v>81</v>
      </c>
      <c r="BV89" s="1" t="e">
        <f t="shared" si="111"/>
        <v>#N/A</v>
      </c>
      <c r="BW89" s="1" t="e">
        <f t="shared" si="112"/>
        <v>#N/A</v>
      </c>
      <c r="BY89" s="1">
        <v>81</v>
      </c>
      <c r="BZ89" s="1" t="e">
        <f t="shared" si="146"/>
        <v>#N/A</v>
      </c>
      <c r="CA89" s="1" t="e">
        <f t="shared" si="113"/>
        <v>#N/A</v>
      </c>
      <c r="CB89" s="1" t="e">
        <f t="shared" si="147"/>
        <v>#N/A</v>
      </c>
      <c r="CC89" s="1" t="e">
        <f t="shared" si="114"/>
        <v>#N/A</v>
      </c>
      <c r="CD89" s="1"/>
      <c r="CE89" s="1"/>
      <c r="CF89" s="1">
        <v>81</v>
      </c>
      <c r="CG89" s="1" t="e">
        <f t="shared" si="115"/>
        <v>#N/A</v>
      </c>
      <c r="CH89" s="1" t="e">
        <f t="shared" si="116"/>
        <v>#N/A</v>
      </c>
      <c r="CI89" s="4" t="e">
        <f t="shared" si="117"/>
        <v>#N/A</v>
      </c>
      <c r="CK89" s="3">
        <f t="shared" si="118"/>
        <v>0</v>
      </c>
      <c r="CL89" s="4">
        <f t="shared" si="119"/>
        <v>0</v>
      </c>
    </row>
    <row r="90" spans="2:90" x14ac:dyDescent="0.25">
      <c r="B90">
        <f t="shared" si="120"/>
        <v>0</v>
      </c>
      <c r="C90" s="3">
        <v>82</v>
      </c>
      <c r="D90" s="2">
        <f>IF('Front sheet'!$G35="","",'Front sheet'!$G35)</f>
        <v>43891</v>
      </c>
      <c r="E90" s="1" t="e">
        <f>IF('Front sheet'!H35="",#N/A,'Front sheet'!H35)</f>
        <v>#N/A</v>
      </c>
      <c r="F90" s="1" t="str">
        <f t="shared" si="93"/>
        <v/>
      </c>
      <c r="G90" s="181" t="e">
        <f>IF(J90="",NA(),IF('Front sheet'!$T$7&lt;&gt;0,AVERAGE(Tally_CL),IF(F90=1,AVERAGE(Tally),IF(F90=2,AVERAGE(Tally2),IF(F90=3,AVERAGE(Tally3),IF(F90=4,AVERAGE(Tally4),IF(F90=5,AVERAGE(Tally5))))))))</f>
        <v>#N/A</v>
      </c>
      <c r="H90" s="181" t="e">
        <f t="shared" si="149"/>
        <v>#N/A</v>
      </c>
      <c r="I90" s="181" t="e">
        <f t="shared" si="150"/>
        <v>#N/A</v>
      </c>
      <c r="J90" s="4" t="str">
        <f t="shared" si="121"/>
        <v/>
      </c>
      <c r="K90" s="279" t="e">
        <f t="shared" si="122"/>
        <v>#N/A</v>
      </c>
      <c r="L90" s="15" t="e">
        <f t="shared" si="151"/>
        <v>#N/A</v>
      </c>
      <c r="M90" s="16" t="e">
        <f>IF(L90="",NA(),IF('Front sheet'!$T$7&lt;&gt;0,AVERAGE(MR_CL),IF(F90=1,AVERAGE(MR_1),IF(F90=2,AVERAGE(MR_2),IF(F90=3,AVERAGE(MR_3),IF(F90=4,AVERAGE(MR_4),IF(F90=5,AVERAGE(MR_5))))))))</f>
        <v>#N/A</v>
      </c>
      <c r="N90" s="16">
        <f t="shared" si="94"/>
        <v>0</v>
      </c>
      <c r="O90" s="170" t="e">
        <f t="shared" si="148"/>
        <v>#N/A</v>
      </c>
      <c r="Q90" s="15">
        <f>IF(ISERROR($E90),0,IF($E90&gt;$H90,MAX($Q$8:Q89)+1,0))</f>
        <v>0</v>
      </c>
      <c r="R90" s="170">
        <f>IF(ISERROR($E90),0,IF($E90&lt;$I90,MAX($R$8:R89)+1,0))</f>
        <v>0</v>
      </c>
      <c r="T90" s="15">
        <f t="shared" si="95"/>
        <v>0</v>
      </c>
      <c r="U90" s="170">
        <f t="shared" ca="1" si="123"/>
        <v>0</v>
      </c>
      <c r="W90" s="15">
        <f t="shared" si="96"/>
        <v>0</v>
      </c>
      <c r="X90" s="170">
        <f t="shared" ca="1" si="124"/>
        <v>0</v>
      </c>
      <c r="Z90" s="15">
        <f t="shared" si="97"/>
        <v>0</v>
      </c>
      <c r="AA90" s="267">
        <f t="shared" si="125"/>
        <v>0</v>
      </c>
      <c r="AC90" s="15">
        <f t="shared" si="98"/>
        <v>0</v>
      </c>
      <c r="AD90" s="267">
        <f t="shared" si="126"/>
        <v>0</v>
      </c>
      <c r="AE90" s="265">
        <f t="shared" si="127"/>
        <v>0</v>
      </c>
      <c r="AF90" s="15">
        <f t="shared" si="128"/>
        <v>0</v>
      </c>
      <c r="AG90" s="16">
        <f t="shared" si="129"/>
        <v>0</v>
      </c>
      <c r="AH90" s="16">
        <f t="shared" si="130"/>
        <v>0</v>
      </c>
      <c r="AI90" s="16">
        <f t="shared" si="131"/>
        <v>0</v>
      </c>
      <c r="AK90" s="15">
        <f>IF(ISERROR($L90),0,IF($L90&gt;$O90,MAX($AK$8:AK89)+1,0))</f>
        <v>0</v>
      </c>
      <c r="AL90" s="170" t="e">
        <f t="shared" si="99"/>
        <v>#N/A</v>
      </c>
      <c r="AN90" s="15" t="e">
        <f t="shared" si="132"/>
        <v>#N/A</v>
      </c>
      <c r="AO90" s="16" t="e">
        <f t="shared" ca="1" si="133"/>
        <v>#N/A</v>
      </c>
      <c r="AP90" s="16" t="e">
        <f>IF(C90&lt;=$E$3,IF(OR('Front sheet'!$O$3="",'Front sheet'!$O$3=0),NA(),'Front sheet'!$O$3),NA())</f>
        <v>#N/A</v>
      </c>
      <c r="AQ90" s="16" t="e">
        <f t="shared" ca="1" si="134"/>
        <v>#N/A</v>
      </c>
      <c r="AR90" s="16" t="e">
        <f t="shared" ca="1" si="135"/>
        <v>#N/A</v>
      </c>
      <c r="AS90" s="16" t="e">
        <f t="shared" ca="1" si="136"/>
        <v>#N/A</v>
      </c>
      <c r="AT90" s="16" t="e">
        <f t="shared" ca="1" si="137"/>
        <v>#N/A</v>
      </c>
      <c r="AU90" s="16" t="e">
        <f t="shared" si="138"/>
        <v>#N/A</v>
      </c>
      <c r="AV90" s="16" t="e">
        <f t="shared" ca="1" si="139"/>
        <v>#N/A</v>
      </c>
      <c r="AW90" s="199">
        <f t="shared" si="140"/>
        <v>43891</v>
      </c>
      <c r="AX90" s="203">
        <f t="shared" si="141"/>
        <v>1</v>
      </c>
      <c r="AZ90" s="221">
        <v>82</v>
      </c>
      <c r="BA90" s="166" t="str">
        <f t="shared" ca="1" si="142"/>
        <v/>
      </c>
      <c r="BB90" s="32">
        <f t="shared" si="100"/>
        <v>43891</v>
      </c>
      <c r="BC90" s="100" t="e">
        <f t="shared" ca="1" si="101"/>
        <v>#N/A</v>
      </c>
      <c r="BD90" s="100" t="e">
        <f t="shared" ca="1" si="102"/>
        <v>#N/A</v>
      </c>
      <c r="BE90" s="100" t="e">
        <f t="shared" si="103"/>
        <v>#N/A</v>
      </c>
      <c r="BF90" s="100" t="e">
        <f t="shared" si="104"/>
        <v>#N/A</v>
      </c>
      <c r="BG90" s="223" t="e">
        <f t="shared" si="105"/>
        <v>#N/A</v>
      </c>
      <c r="BH90" s="246" t="str">
        <f t="shared" ca="1" si="143"/>
        <v/>
      </c>
      <c r="BI90" s="229" t="e">
        <f t="shared" si="106"/>
        <v>#N/A</v>
      </c>
      <c r="BJ90" s="100" t="e">
        <f t="shared" si="107"/>
        <v>#N/A</v>
      </c>
      <c r="BK90" s="100" t="e">
        <f t="shared" si="144"/>
        <v>#N/A</v>
      </c>
      <c r="BL90" s="100" t="e">
        <f t="shared" si="145"/>
        <v>#N/A</v>
      </c>
      <c r="BP90" s="3">
        <v>82</v>
      </c>
      <c r="BQ90" s="1" t="e">
        <f t="shared" si="108"/>
        <v>#N/A</v>
      </c>
      <c r="BR90" s="1" t="e">
        <f t="shared" si="109"/>
        <v>#N/A</v>
      </c>
      <c r="BS90" s="1" t="e">
        <f t="shared" si="110"/>
        <v>#N/A</v>
      </c>
      <c r="BU90" s="1">
        <v>82</v>
      </c>
      <c r="BV90" s="1" t="e">
        <f t="shared" si="111"/>
        <v>#N/A</v>
      </c>
      <c r="BW90" s="1" t="e">
        <f t="shared" si="112"/>
        <v>#N/A</v>
      </c>
      <c r="BY90" s="1">
        <v>82</v>
      </c>
      <c r="BZ90" s="1" t="e">
        <f t="shared" si="146"/>
        <v>#N/A</v>
      </c>
      <c r="CA90" s="1" t="e">
        <f t="shared" si="113"/>
        <v>#N/A</v>
      </c>
      <c r="CB90" s="1" t="e">
        <f t="shared" si="147"/>
        <v>#N/A</v>
      </c>
      <c r="CC90" s="1" t="e">
        <f t="shared" si="114"/>
        <v>#N/A</v>
      </c>
      <c r="CD90" s="1"/>
      <c r="CE90" s="1"/>
      <c r="CF90" s="1">
        <v>82</v>
      </c>
      <c r="CG90" s="1" t="e">
        <f t="shared" si="115"/>
        <v>#N/A</v>
      </c>
      <c r="CH90" s="1" t="e">
        <f t="shared" si="116"/>
        <v>#N/A</v>
      </c>
      <c r="CI90" s="4" t="e">
        <f t="shared" si="117"/>
        <v>#N/A</v>
      </c>
      <c r="CK90" s="3">
        <f t="shared" si="118"/>
        <v>0</v>
      </c>
      <c r="CL90" s="4">
        <f t="shared" si="119"/>
        <v>0</v>
      </c>
    </row>
    <row r="91" spans="2:90" x14ac:dyDescent="0.25">
      <c r="B91">
        <f t="shared" si="120"/>
        <v>0</v>
      </c>
      <c r="C91" s="3">
        <v>83</v>
      </c>
      <c r="D91" s="2">
        <f>IF('Front sheet'!$G36="","",'Front sheet'!$G36)</f>
        <v>43905</v>
      </c>
      <c r="E91" s="1" t="e">
        <f>IF('Front sheet'!H36="",#N/A,'Front sheet'!H36)</f>
        <v>#N/A</v>
      </c>
      <c r="F91" s="1" t="str">
        <f t="shared" si="93"/>
        <v/>
      </c>
      <c r="G91" s="181" t="e">
        <f>IF(J91="",NA(),IF('Front sheet'!$T$7&lt;&gt;0,AVERAGE(Tally_CL),IF(F91=1,AVERAGE(Tally),IF(F91=2,AVERAGE(Tally2),IF(F91=3,AVERAGE(Tally3),IF(F91=4,AVERAGE(Tally4),IF(F91=5,AVERAGE(Tally5))))))))</f>
        <v>#N/A</v>
      </c>
      <c r="H91" s="181" t="e">
        <f t="shared" si="149"/>
        <v>#N/A</v>
      </c>
      <c r="I91" s="181" t="e">
        <f t="shared" si="150"/>
        <v>#N/A</v>
      </c>
      <c r="J91" s="4" t="str">
        <f t="shared" si="121"/>
        <v/>
      </c>
      <c r="K91" s="279" t="e">
        <f t="shared" si="122"/>
        <v>#N/A</v>
      </c>
      <c r="L91" s="15" t="e">
        <f t="shared" si="151"/>
        <v>#N/A</v>
      </c>
      <c r="M91" s="16" t="e">
        <f>IF(L91="",NA(),IF('Front sheet'!$T$7&lt;&gt;0,AVERAGE(MR_CL),IF(F91=1,AVERAGE(MR_1),IF(F91=2,AVERAGE(MR_2),IF(F91=3,AVERAGE(MR_3),IF(F91=4,AVERAGE(MR_4),IF(F91=5,AVERAGE(MR_5))))))))</f>
        <v>#N/A</v>
      </c>
      <c r="N91" s="16">
        <f t="shared" si="94"/>
        <v>0</v>
      </c>
      <c r="O91" s="170" t="e">
        <f t="shared" si="148"/>
        <v>#N/A</v>
      </c>
      <c r="Q91" s="15">
        <f>IF(ISERROR($E91),0,IF($E91&gt;$H91,MAX($Q$8:Q90)+1,0))</f>
        <v>0</v>
      </c>
      <c r="R91" s="170">
        <f>IF(ISERROR($E91),0,IF($E91&lt;$I91,MAX($R$8:R90)+1,0))</f>
        <v>0</v>
      </c>
      <c r="T91" s="15">
        <f t="shared" si="95"/>
        <v>0</v>
      </c>
      <c r="U91" s="170">
        <f t="shared" ca="1" si="123"/>
        <v>0</v>
      </c>
      <c r="W91" s="15">
        <f t="shared" si="96"/>
        <v>0</v>
      </c>
      <c r="X91" s="170">
        <f t="shared" ca="1" si="124"/>
        <v>0</v>
      </c>
      <c r="Z91" s="15">
        <f t="shared" si="97"/>
        <v>0</v>
      </c>
      <c r="AA91" s="267">
        <f t="shared" si="125"/>
        <v>0</v>
      </c>
      <c r="AC91" s="15">
        <f t="shared" si="98"/>
        <v>0</v>
      </c>
      <c r="AD91" s="267">
        <f t="shared" si="126"/>
        <v>0</v>
      </c>
      <c r="AE91" s="265">
        <f t="shared" si="127"/>
        <v>0</v>
      </c>
      <c r="AF91" s="15">
        <f t="shared" si="128"/>
        <v>0</v>
      </c>
      <c r="AG91" s="16">
        <f t="shared" si="129"/>
        <v>0</v>
      </c>
      <c r="AH91" s="16">
        <f t="shared" si="130"/>
        <v>0</v>
      </c>
      <c r="AI91" s="16">
        <f t="shared" si="131"/>
        <v>0</v>
      </c>
      <c r="AK91" s="15">
        <f>IF(ISERROR($L91),0,IF($L91&gt;$O91,MAX($AK$8:AK90)+1,0))</f>
        <v>0</v>
      </c>
      <c r="AL91" s="170" t="e">
        <f t="shared" si="99"/>
        <v>#N/A</v>
      </c>
      <c r="AN91" s="15" t="e">
        <f t="shared" si="132"/>
        <v>#N/A</v>
      </c>
      <c r="AO91" s="16" t="e">
        <f t="shared" ca="1" si="133"/>
        <v>#N/A</v>
      </c>
      <c r="AP91" s="16" t="e">
        <f>IF(C91&lt;=$E$3,IF(OR('Front sheet'!$O$3="",'Front sheet'!$O$3=0),NA(),'Front sheet'!$O$3),NA())</f>
        <v>#N/A</v>
      </c>
      <c r="AQ91" s="16" t="e">
        <f t="shared" ca="1" si="134"/>
        <v>#N/A</v>
      </c>
      <c r="AR91" s="16" t="e">
        <f t="shared" ca="1" si="135"/>
        <v>#N/A</v>
      </c>
      <c r="AS91" s="16" t="e">
        <f t="shared" ca="1" si="136"/>
        <v>#N/A</v>
      </c>
      <c r="AT91" s="16" t="e">
        <f t="shared" ca="1" si="137"/>
        <v>#N/A</v>
      </c>
      <c r="AU91" s="16" t="e">
        <f t="shared" si="138"/>
        <v>#N/A</v>
      </c>
      <c r="AV91" s="16" t="e">
        <f t="shared" ca="1" si="139"/>
        <v>#N/A</v>
      </c>
      <c r="AW91" s="199">
        <f t="shared" si="140"/>
        <v>43905</v>
      </c>
      <c r="AX91" s="203">
        <f t="shared" si="141"/>
        <v>1</v>
      </c>
      <c r="AZ91" s="221">
        <v>83</v>
      </c>
      <c r="BA91" s="166" t="str">
        <f t="shared" ca="1" si="142"/>
        <v/>
      </c>
      <c r="BB91" s="32">
        <f t="shared" si="100"/>
        <v>43905</v>
      </c>
      <c r="BC91" s="100" t="e">
        <f t="shared" ca="1" si="101"/>
        <v>#N/A</v>
      </c>
      <c r="BD91" s="100" t="e">
        <f t="shared" ca="1" si="102"/>
        <v>#N/A</v>
      </c>
      <c r="BE91" s="100" t="e">
        <f t="shared" si="103"/>
        <v>#N/A</v>
      </c>
      <c r="BF91" s="100" t="e">
        <f t="shared" si="104"/>
        <v>#N/A</v>
      </c>
      <c r="BG91" s="223" t="e">
        <f t="shared" si="105"/>
        <v>#N/A</v>
      </c>
      <c r="BH91" s="246" t="str">
        <f t="shared" ca="1" si="143"/>
        <v/>
      </c>
      <c r="BI91" s="229" t="e">
        <f t="shared" si="106"/>
        <v>#N/A</v>
      </c>
      <c r="BJ91" s="100" t="e">
        <f t="shared" si="107"/>
        <v>#N/A</v>
      </c>
      <c r="BK91" s="100" t="e">
        <f t="shared" si="144"/>
        <v>#N/A</v>
      </c>
      <c r="BL91" s="100" t="e">
        <f t="shared" si="145"/>
        <v>#N/A</v>
      </c>
      <c r="BP91" s="3">
        <v>83</v>
      </c>
      <c r="BQ91" s="1" t="e">
        <f t="shared" si="108"/>
        <v>#N/A</v>
      </c>
      <c r="BR91" s="1" t="e">
        <f t="shared" si="109"/>
        <v>#N/A</v>
      </c>
      <c r="BS91" s="1" t="e">
        <f t="shared" si="110"/>
        <v>#N/A</v>
      </c>
      <c r="BU91" s="1">
        <v>83</v>
      </c>
      <c r="BV91" s="1" t="e">
        <f t="shared" si="111"/>
        <v>#N/A</v>
      </c>
      <c r="BW91" s="1" t="e">
        <f t="shared" si="112"/>
        <v>#N/A</v>
      </c>
      <c r="BY91" s="1">
        <v>83</v>
      </c>
      <c r="BZ91" s="1" t="e">
        <f t="shared" si="146"/>
        <v>#N/A</v>
      </c>
      <c r="CA91" s="1" t="e">
        <f t="shared" si="113"/>
        <v>#N/A</v>
      </c>
      <c r="CB91" s="1" t="e">
        <f t="shared" si="147"/>
        <v>#N/A</v>
      </c>
      <c r="CC91" s="1" t="e">
        <f t="shared" si="114"/>
        <v>#N/A</v>
      </c>
      <c r="CD91" s="1"/>
      <c r="CE91" s="1"/>
      <c r="CF91" s="1">
        <v>83</v>
      </c>
      <c r="CG91" s="1" t="e">
        <f t="shared" si="115"/>
        <v>#N/A</v>
      </c>
      <c r="CH91" s="1" t="e">
        <f t="shared" si="116"/>
        <v>#N/A</v>
      </c>
      <c r="CI91" s="4" t="e">
        <f t="shared" si="117"/>
        <v>#N/A</v>
      </c>
      <c r="CK91" s="3">
        <f t="shared" si="118"/>
        <v>0</v>
      </c>
      <c r="CL91" s="4">
        <f t="shared" si="119"/>
        <v>0</v>
      </c>
    </row>
    <row r="92" spans="2:90" x14ac:dyDescent="0.25">
      <c r="B92">
        <f t="shared" si="120"/>
        <v>0</v>
      </c>
      <c r="C92" s="3">
        <v>84</v>
      </c>
      <c r="D92" s="2">
        <f>IF('Front sheet'!$G37="","",'Front sheet'!$G37)</f>
        <v>43919</v>
      </c>
      <c r="E92" s="1" t="e">
        <f>IF('Front sheet'!H37="",#N/A,'Front sheet'!H37)</f>
        <v>#N/A</v>
      </c>
      <c r="F92" s="1" t="str">
        <f t="shared" si="93"/>
        <v/>
      </c>
      <c r="G92" s="181" t="e">
        <f>IF(J92="",NA(),IF('Front sheet'!$T$7&lt;&gt;0,AVERAGE(Tally_CL),IF(F92=1,AVERAGE(Tally),IF(F92=2,AVERAGE(Tally2),IF(F92=3,AVERAGE(Tally3),IF(F92=4,AVERAGE(Tally4),IF(F92=5,AVERAGE(Tally5))))))))</f>
        <v>#N/A</v>
      </c>
      <c r="H92" s="181" t="e">
        <f t="shared" si="149"/>
        <v>#N/A</v>
      </c>
      <c r="I92" s="181" t="e">
        <f t="shared" si="150"/>
        <v>#N/A</v>
      </c>
      <c r="J92" s="4" t="str">
        <f t="shared" si="121"/>
        <v/>
      </c>
      <c r="K92" s="279" t="e">
        <f t="shared" si="122"/>
        <v>#N/A</v>
      </c>
      <c r="L92" s="15" t="e">
        <f t="shared" si="151"/>
        <v>#N/A</v>
      </c>
      <c r="M92" s="16" t="e">
        <f>IF(L92="",NA(),IF('Front sheet'!$T$7&lt;&gt;0,AVERAGE(MR_CL),IF(F92=1,AVERAGE(MR_1),IF(F92=2,AVERAGE(MR_2),IF(F92=3,AVERAGE(MR_3),IF(F92=4,AVERAGE(MR_4),IF(F92=5,AVERAGE(MR_5))))))))</f>
        <v>#N/A</v>
      </c>
      <c r="N92" s="16">
        <f t="shared" si="94"/>
        <v>0</v>
      </c>
      <c r="O92" s="170" t="e">
        <f t="shared" si="148"/>
        <v>#N/A</v>
      </c>
      <c r="Q92" s="15">
        <f>IF(ISERROR($E92),0,IF($E92&gt;$H92,MAX($Q$8:Q91)+1,0))</f>
        <v>0</v>
      </c>
      <c r="R92" s="170">
        <f>IF(ISERROR($E92),0,IF($E92&lt;$I92,MAX($R$8:R91)+1,0))</f>
        <v>0</v>
      </c>
      <c r="T92" s="15">
        <f t="shared" si="95"/>
        <v>0</v>
      </c>
      <c r="U92" s="170">
        <f t="shared" ca="1" si="123"/>
        <v>0</v>
      </c>
      <c r="W92" s="15">
        <f t="shared" si="96"/>
        <v>0</v>
      </c>
      <c r="X92" s="170">
        <f t="shared" ca="1" si="124"/>
        <v>0</v>
      </c>
      <c r="Z92" s="15">
        <f t="shared" si="97"/>
        <v>0</v>
      </c>
      <c r="AA92" s="267">
        <f t="shared" si="125"/>
        <v>0</v>
      </c>
      <c r="AC92" s="15">
        <f t="shared" si="98"/>
        <v>0</v>
      </c>
      <c r="AD92" s="267">
        <f t="shared" si="126"/>
        <v>0</v>
      </c>
      <c r="AE92" s="265">
        <f t="shared" si="127"/>
        <v>0</v>
      </c>
      <c r="AF92" s="15">
        <f t="shared" si="128"/>
        <v>0</v>
      </c>
      <c r="AG92" s="16">
        <f t="shared" si="129"/>
        <v>0</v>
      </c>
      <c r="AH92" s="16">
        <f t="shared" si="130"/>
        <v>0</v>
      </c>
      <c r="AI92" s="16">
        <f t="shared" si="131"/>
        <v>0</v>
      </c>
      <c r="AK92" s="15">
        <f>IF(ISERROR($L92),0,IF($L92&gt;$O92,MAX($AK$8:AK91)+1,0))</f>
        <v>0</v>
      </c>
      <c r="AL92" s="170" t="e">
        <f t="shared" si="99"/>
        <v>#N/A</v>
      </c>
      <c r="AN92" s="15" t="e">
        <f t="shared" si="132"/>
        <v>#N/A</v>
      </c>
      <c r="AO92" s="16" t="e">
        <f t="shared" ca="1" si="133"/>
        <v>#N/A</v>
      </c>
      <c r="AP92" s="16" t="e">
        <f>IF(C92&lt;=$E$3,IF(OR('Front sheet'!$O$3="",'Front sheet'!$O$3=0),NA(),'Front sheet'!$O$3),NA())</f>
        <v>#N/A</v>
      </c>
      <c r="AQ92" s="16" t="e">
        <f t="shared" ca="1" si="134"/>
        <v>#N/A</v>
      </c>
      <c r="AR92" s="16" t="e">
        <f t="shared" ca="1" si="135"/>
        <v>#N/A</v>
      </c>
      <c r="AS92" s="16" t="e">
        <f t="shared" ca="1" si="136"/>
        <v>#N/A</v>
      </c>
      <c r="AT92" s="16" t="e">
        <f t="shared" ca="1" si="137"/>
        <v>#N/A</v>
      </c>
      <c r="AU92" s="16" t="e">
        <f t="shared" si="138"/>
        <v>#N/A</v>
      </c>
      <c r="AV92" s="16" t="e">
        <f t="shared" ca="1" si="139"/>
        <v>#N/A</v>
      </c>
      <c r="AW92" s="199">
        <f t="shared" si="140"/>
        <v>43919</v>
      </c>
      <c r="AX92" s="203">
        <f t="shared" si="141"/>
        <v>1</v>
      </c>
      <c r="AZ92" s="221">
        <v>84</v>
      </c>
      <c r="BA92" s="166" t="str">
        <f t="shared" ca="1" si="142"/>
        <v/>
      </c>
      <c r="BB92" s="32">
        <f t="shared" si="100"/>
        <v>43919</v>
      </c>
      <c r="BC92" s="100" t="e">
        <f t="shared" ca="1" si="101"/>
        <v>#N/A</v>
      </c>
      <c r="BD92" s="100" t="e">
        <f t="shared" ca="1" si="102"/>
        <v>#N/A</v>
      </c>
      <c r="BE92" s="100" t="e">
        <f t="shared" si="103"/>
        <v>#N/A</v>
      </c>
      <c r="BF92" s="100" t="e">
        <f t="shared" si="104"/>
        <v>#N/A</v>
      </c>
      <c r="BG92" s="223" t="e">
        <f t="shared" si="105"/>
        <v>#N/A</v>
      </c>
      <c r="BH92" s="246" t="str">
        <f t="shared" ca="1" si="143"/>
        <v/>
      </c>
      <c r="BI92" s="229" t="e">
        <f t="shared" si="106"/>
        <v>#N/A</v>
      </c>
      <c r="BJ92" s="100" t="e">
        <f t="shared" si="107"/>
        <v>#N/A</v>
      </c>
      <c r="BK92" s="100" t="e">
        <f t="shared" si="144"/>
        <v>#N/A</v>
      </c>
      <c r="BL92" s="100" t="e">
        <f t="shared" si="145"/>
        <v>#N/A</v>
      </c>
      <c r="BP92" s="3">
        <v>84</v>
      </c>
      <c r="BQ92" s="1" t="e">
        <f t="shared" si="108"/>
        <v>#N/A</v>
      </c>
      <c r="BR92" s="1" t="e">
        <f t="shared" si="109"/>
        <v>#N/A</v>
      </c>
      <c r="BS92" s="1" t="e">
        <f t="shared" si="110"/>
        <v>#N/A</v>
      </c>
      <c r="BU92" s="1">
        <v>84</v>
      </c>
      <c r="BV92" s="1" t="e">
        <f t="shared" si="111"/>
        <v>#N/A</v>
      </c>
      <c r="BW92" s="1" t="e">
        <f t="shared" si="112"/>
        <v>#N/A</v>
      </c>
      <c r="BY92" s="1">
        <v>84</v>
      </c>
      <c r="BZ92" s="1" t="e">
        <f t="shared" si="146"/>
        <v>#N/A</v>
      </c>
      <c r="CA92" s="1" t="e">
        <f t="shared" si="113"/>
        <v>#N/A</v>
      </c>
      <c r="CB92" s="1" t="e">
        <f t="shared" si="147"/>
        <v>#N/A</v>
      </c>
      <c r="CC92" s="1" t="e">
        <f t="shared" si="114"/>
        <v>#N/A</v>
      </c>
      <c r="CD92" s="1"/>
      <c r="CE92" s="1"/>
      <c r="CF92" s="1">
        <v>84</v>
      </c>
      <c r="CG92" s="1" t="e">
        <f t="shared" si="115"/>
        <v>#N/A</v>
      </c>
      <c r="CH92" s="1" t="e">
        <f t="shared" si="116"/>
        <v>#N/A</v>
      </c>
      <c r="CI92" s="4" t="e">
        <f t="shared" si="117"/>
        <v>#N/A</v>
      </c>
      <c r="CK92" s="3">
        <f t="shared" si="118"/>
        <v>0</v>
      </c>
      <c r="CL92" s="4">
        <f t="shared" si="119"/>
        <v>0</v>
      </c>
    </row>
    <row r="93" spans="2:90" x14ac:dyDescent="0.25">
      <c r="B93">
        <f t="shared" si="120"/>
        <v>0</v>
      </c>
      <c r="C93" s="3">
        <v>85</v>
      </c>
      <c r="D93" s="2" t="str">
        <f>'Front sheet'!I10</f>
        <v/>
      </c>
      <c r="E93" s="1" t="e">
        <f>IF('Front sheet'!J10="",#N/A,'Front sheet'!J10)</f>
        <v>#N/A</v>
      </c>
      <c r="F93" s="1" t="str">
        <f t="shared" si="93"/>
        <v/>
      </c>
      <c r="G93" s="181" t="e">
        <f>IF(J93="",NA(),IF('Front sheet'!$T$7&lt;&gt;0,AVERAGE(Tally_CL),IF(F93=1,AVERAGE(Tally),IF(F93=2,AVERAGE(Tally2),IF(F93=3,AVERAGE(Tally3),IF(F93=4,AVERAGE(Tally4),IF(F93=5,AVERAGE(Tally5))))))))</f>
        <v>#N/A</v>
      </c>
      <c r="H93" s="181" t="e">
        <f t="shared" si="149"/>
        <v>#N/A</v>
      </c>
      <c r="I93" s="181" t="e">
        <f t="shared" si="150"/>
        <v>#N/A</v>
      </c>
      <c r="J93" s="4" t="str">
        <f t="shared" si="121"/>
        <v/>
      </c>
      <c r="K93" s="279" t="e">
        <f t="shared" si="122"/>
        <v>#N/A</v>
      </c>
      <c r="L93" s="15" t="e">
        <f t="shared" si="151"/>
        <v>#N/A</v>
      </c>
      <c r="M93" s="16" t="e">
        <f>IF(L93="",NA(),IF('Front sheet'!$T$7&lt;&gt;0,AVERAGE(MR_CL),IF(F93=1,AVERAGE(MR_1),IF(F93=2,AVERAGE(MR_2),IF(F93=3,AVERAGE(MR_3),IF(F93=4,AVERAGE(MR_4),IF(F93=5,AVERAGE(MR_5))))))))</f>
        <v>#N/A</v>
      </c>
      <c r="N93" s="16">
        <f t="shared" si="94"/>
        <v>0</v>
      </c>
      <c r="O93" s="170" t="e">
        <f t="shared" si="148"/>
        <v>#N/A</v>
      </c>
      <c r="Q93" s="15">
        <f>IF(ISERROR($E93),0,IF($E93&gt;$H93,MAX($Q$8:Q92)+1,0))</f>
        <v>0</v>
      </c>
      <c r="R93" s="170">
        <f>IF(ISERROR($E93),0,IF($E93&lt;$I93,MAX($R$8:R92)+1,0))</f>
        <v>0</v>
      </c>
      <c r="T93" s="15">
        <f t="shared" si="95"/>
        <v>0</v>
      </c>
      <c r="U93" s="170">
        <f t="shared" ca="1" si="123"/>
        <v>0</v>
      </c>
      <c r="W93" s="15">
        <f t="shared" si="96"/>
        <v>0</v>
      </c>
      <c r="X93" s="170">
        <f t="shared" ca="1" si="124"/>
        <v>0</v>
      </c>
      <c r="Z93" s="15">
        <f t="shared" si="97"/>
        <v>0</v>
      </c>
      <c r="AA93" s="267">
        <f t="shared" si="125"/>
        <v>0</v>
      </c>
      <c r="AC93" s="15">
        <f t="shared" si="98"/>
        <v>0</v>
      </c>
      <c r="AD93" s="267">
        <f t="shared" si="126"/>
        <v>0</v>
      </c>
      <c r="AE93" s="265">
        <f t="shared" si="127"/>
        <v>0</v>
      </c>
      <c r="AF93" s="15">
        <f t="shared" si="128"/>
        <v>0</v>
      </c>
      <c r="AG93" s="16">
        <f t="shared" si="129"/>
        <v>0</v>
      </c>
      <c r="AH93" s="16">
        <f t="shared" si="130"/>
        <v>0</v>
      </c>
      <c r="AI93" s="16">
        <f t="shared" si="131"/>
        <v>0</v>
      </c>
      <c r="AK93" s="15">
        <f>IF(ISERROR($L93),0,IF($L93&gt;$O93,MAX($AK$8:AK92)+1,0))</f>
        <v>0</v>
      </c>
      <c r="AL93" s="170" t="e">
        <f t="shared" si="99"/>
        <v>#N/A</v>
      </c>
      <c r="AN93" s="15" t="e">
        <f t="shared" si="132"/>
        <v>#N/A</v>
      </c>
      <c r="AO93" s="16" t="e">
        <f t="shared" ca="1" si="133"/>
        <v>#N/A</v>
      </c>
      <c r="AP93" s="16" t="e">
        <f>IF(C93&lt;=$E$3,IF(OR('Front sheet'!$O$3="",'Front sheet'!$O$3=0),NA(),'Front sheet'!$O$3),NA())</f>
        <v>#N/A</v>
      </c>
      <c r="AQ93" s="16" t="e">
        <f t="shared" ca="1" si="134"/>
        <v>#N/A</v>
      </c>
      <c r="AR93" s="16" t="e">
        <f t="shared" ca="1" si="135"/>
        <v>#N/A</v>
      </c>
      <c r="AS93" s="16" t="e">
        <f t="shared" ca="1" si="136"/>
        <v>#N/A</v>
      </c>
      <c r="AT93" s="16" t="e">
        <f t="shared" ca="1" si="137"/>
        <v>#N/A</v>
      </c>
      <c r="AU93" s="16" t="e">
        <f t="shared" si="138"/>
        <v>#N/A</v>
      </c>
      <c r="AV93" s="16" t="e">
        <f t="shared" ca="1" si="139"/>
        <v>#N/A</v>
      </c>
      <c r="AW93" s="199" t="str">
        <f t="shared" si="140"/>
        <v/>
      </c>
      <c r="AX93" s="203" t="str">
        <f t="shared" si="141"/>
        <v/>
      </c>
      <c r="AZ93" s="221">
        <v>85</v>
      </c>
      <c r="BA93" s="166" t="str">
        <f t="shared" ca="1" si="142"/>
        <v/>
      </c>
      <c r="BB93" s="32" t="str">
        <f t="shared" si="100"/>
        <v/>
      </c>
      <c r="BC93" s="100" t="e">
        <f t="shared" ca="1" si="101"/>
        <v>#N/A</v>
      </c>
      <c r="BD93" s="100" t="e">
        <f t="shared" ca="1" si="102"/>
        <v>#N/A</v>
      </c>
      <c r="BE93" s="100" t="e">
        <f t="shared" si="103"/>
        <v>#N/A</v>
      </c>
      <c r="BF93" s="100" t="e">
        <f t="shared" si="104"/>
        <v>#N/A</v>
      </c>
      <c r="BG93" s="223" t="e">
        <f t="shared" si="105"/>
        <v>#N/A</v>
      </c>
      <c r="BH93" s="246" t="str">
        <f t="shared" ca="1" si="143"/>
        <v/>
      </c>
      <c r="BI93" s="229" t="e">
        <f t="shared" si="106"/>
        <v>#N/A</v>
      </c>
      <c r="BJ93" s="100" t="e">
        <f t="shared" si="107"/>
        <v>#N/A</v>
      </c>
      <c r="BK93" s="100" t="e">
        <f t="shared" si="144"/>
        <v>#N/A</v>
      </c>
      <c r="BL93" s="100" t="e">
        <f t="shared" si="145"/>
        <v>#N/A</v>
      </c>
      <c r="BP93" s="3">
        <v>85</v>
      </c>
      <c r="BQ93" s="1" t="e">
        <f t="shared" si="108"/>
        <v>#N/A</v>
      </c>
      <c r="BR93" s="1" t="e">
        <f t="shared" si="109"/>
        <v>#N/A</v>
      </c>
      <c r="BS93" s="1" t="e">
        <f t="shared" si="110"/>
        <v>#N/A</v>
      </c>
      <c r="BU93" s="1">
        <v>85</v>
      </c>
      <c r="BV93" s="1" t="e">
        <f t="shared" si="111"/>
        <v>#N/A</v>
      </c>
      <c r="BW93" s="1" t="e">
        <f t="shared" si="112"/>
        <v>#N/A</v>
      </c>
      <c r="BY93" s="1">
        <v>85</v>
      </c>
      <c r="BZ93" s="1" t="e">
        <f t="shared" si="146"/>
        <v>#N/A</v>
      </c>
      <c r="CA93" s="1" t="e">
        <f t="shared" si="113"/>
        <v>#N/A</v>
      </c>
      <c r="CB93" s="1" t="e">
        <f t="shared" si="147"/>
        <v>#N/A</v>
      </c>
      <c r="CC93" s="1" t="e">
        <f t="shared" si="114"/>
        <v>#N/A</v>
      </c>
      <c r="CD93" s="1"/>
      <c r="CE93" s="1"/>
      <c r="CF93" s="1">
        <v>85</v>
      </c>
      <c r="CG93" s="1" t="e">
        <f t="shared" si="115"/>
        <v>#N/A</v>
      </c>
      <c r="CH93" s="1" t="e">
        <f t="shared" si="116"/>
        <v>#N/A</v>
      </c>
      <c r="CI93" s="4" t="e">
        <f t="shared" si="117"/>
        <v>#N/A</v>
      </c>
      <c r="CK93" s="3">
        <f t="shared" si="118"/>
        <v>0</v>
      </c>
      <c r="CL93" s="4">
        <f t="shared" si="119"/>
        <v>0</v>
      </c>
    </row>
    <row r="94" spans="2:90" x14ac:dyDescent="0.25">
      <c r="B94">
        <f t="shared" si="120"/>
        <v>0</v>
      </c>
      <c r="C94" s="3">
        <v>86</v>
      </c>
      <c r="D94" s="2" t="str">
        <f>IF('Front sheet'!I11="","",'Front sheet'!$I11)</f>
        <v/>
      </c>
      <c r="E94" s="1" t="e">
        <f>IF('Front sheet'!J11="",#N/A,'Front sheet'!J11)</f>
        <v>#N/A</v>
      </c>
      <c r="F94" s="1" t="str">
        <f t="shared" si="93"/>
        <v/>
      </c>
      <c r="G94" s="181" t="e">
        <f>IF(J94="",NA(),IF('Front sheet'!$T$7&lt;&gt;0,AVERAGE(Tally_CL),IF(F94=1,AVERAGE(Tally),IF(F94=2,AVERAGE(Tally2),IF(F94=3,AVERAGE(Tally3),IF(F94=4,AVERAGE(Tally4),IF(F94=5,AVERAGE(Tally5))))))))</f>
        <v>#N/A</v>
      </c>
      <c r="H94" s="181" t="e">
        <f t="shared" si="149"/>
        <v>#N/A</v>
      </c>
      <c r="I94" s="181" t="e">
        <f t="shared" si="150"/>
        <v>#N/A</v>
      </c>
      <c r="J94" s="4" t="str">
        <f t="shared" si="121"/>
        <v/>
      </c>
      <c r="K94" s="279" t="e">
        <f t="shared" si="122"/>
        <v>#N/A</v>
      </c>
      <c r="L94" s="15" t="e">
        <f t="shared" si="151"/>
        <v>#N/A</v>
      </c>
      <c r="M94" s="16" t="e">
        <f>IF(L94="",NA(),IF('Front sheet'!$T$7&lt;&gt;0,AVERAGE(MR_CL),IF(F94=1,AVERAGE(MR_1),IF(F94=2,AVERAGE(MR_2),IF(F94=3,AVERAGE(MR_3),IF(F94=4,AVERAGE(MR_4),IF(F94=5,AVERAGE(MR_5))))))))</f>
        <v>#N/A</v>
      </c>
      <c r="N94" s="16">
        <f t="shared" si="94"/>
        <v>0</v>
      </c>
      <c r="O94" s="170" t="e">
        <f t="shared" si="148"/>
        <v>#N/A</v>
      </c>
      <c r="Q94" s="15">
        <f>IF(ISERROR($E94),0,IF($E94&gt;$H94,MAX($Q$8:Q93)+1,0))</f>
        <v>0</v>
      </c>
      <c r="R94" s="170">
        <f>IF(ISERROR($E94),0,IF($E94&lt;$I94,MAX($R$8:R93)+1,0))</f>
        <v>0</v>
      </c>
      <c r="T94" s="15">
        <f t="shared" si="95"/>
        <v>0</v>
      </c>
      <c r="U94" s="170">
        <f t="shared" ca="1" si="123"/>
        <v>0</v>
      </c>
      <c r="W94" s="15">
        <f t="shared" si="96"/>
        <v>0</v>
      </c>
      <c r="X94" s="170">
        <f t="shared" ca="1" si="124"/>
        <v>0</v>
      </c>
      <c r="Z94" s="15">
        <f t="shared" si="97"/>
        <v>0</v>
      </c>
      <c r="AA94" s="267">
        <f t="shared" si="125"/>
        <v>0</v>
      </c>
      <c r="AC94" s="15">
        <f t="shared" si="98"/>
        <v>0</v>
      </c>
      <c r="AD94" s="267">
        <f t="shared" si="126"/>
        <v>0</v>
      </c>
      <c r="AE94" s="265">
        <f t="shared" si="127"/>
        <v>0</v>
      </c>
      <c r="AF94" s="15">
        <f t="shared" si="128"/>
        <v>0</v>
      </c>
      <c r="AG94" s="16">
        <f t="shared" si="129"/>
        <v>0</v>
      </c>
      <c r="AH94" s="16">
        <f t="shared" si="130"/>
        <v>0</v>
      </c>
      <c r="AI94" s="16">
        <f t="shared" si="131"/>
        <v>0</v>
      </c>
      <c r="AK94" s="15">
        <f>IF(ISERROR($L94),0,IF($L94&gt;$O94,MAX($AK$8:AK93)+1,0))</f>
        <v>0</v>
      </c>
      <c r="AL94" s="170" t="e">
        <f t="shared" si="99"/>
        <v>#N/A</v>
      </c>
      <c r="AN94" s="15" t="e">
        <f t="shared" si="132"/>
        <v>#N/A</v>
      </c>
      <c r="AO94" s="16" t="e">
        <f t="shared" ca="1" si="133"/>
        <v>#N/A</v>
      </c>
      <c r="AP94" s="16" t="e">
        <f>IF(C94&lt;=$E$3,IF(OR('Front sheet'!$O$3="",'Front sheet'!$O$3=0),NA(),'Front sheet'!$O$3),NA())</f>
        <v>#N/A</v>
      </c>
      <c r="AQ94" s="16" t="e">
        <f t="shared" ca="1" si="134"/>
        <v>#N/A</v>
      </c>
      <c r="AR94" s="16" t="e">
        <f t="shared" ca="1" si="135"/>
        <v>#N/A</v>
      </c>
      <c r="AS94" s="16" t="e">
        <f t="shared" ca="1" si="136"/>
        <v>#N/A</v>
      </c>
      <c r="AT94" s="16" t="e">
        <f t="shared" ca="1" si="137"/>
        <v>#N/A</v>
      </c>
      <c r="AU94" s="16" t="e">
        <f t="shared" si="138"/>
        <v>#N/A</v>
      </c>
      <c r="AV94" s="16" t="e">
        <f t="shared" ca="1" si="139"/>
        <v>#N/A</v>
      </c>
      <c r="AW94" s="199" t="str">
        <f t="shared" si="140"/>
        <v/>
      </c>
      <c r="AX94" s="203" t="str">
        <f t="shared" si="141"/>
        <v/>
      </c>
      <c r="AZ94" s="221">
        <v>86</v>
      </c>
      <c r="BA94" s="166" t="str">
        <f t="shared" ca="1" si="142"/>
        <v/>
      </c>
      <c r="BB94" s="32" t="str">
        <f t="shared" si="100"/>
        <v/>
      </c>
      <c r="BC94" s="100" t="e">
        <f t="shared" ca="1" si="101"/>
        <v>#N/A</v>
      </c>
      <c r="BD94" s="100" t="e">
        <f t="shared" ca="1" si="102"/>
        <v>#N/A</v>
      </c>
      <c r="BE94" s="100" t="e">
        <f t="shared" si="103"/>
        <v>#N/A</v>
      </c>
      <c r="BF94" s="100" t="e">
        <f t="shared" si="104"/>
        <v>#N/A</v>
      </c>
      <c r="BG94" s="223" t="e">
        <f t="shared" si="105"/>
        <v>#N/A</v>
      </c>
      <c r="BH94" s="246" t="str">
        <f t="shared" ca="1" si="143"/>
        <v/>
      </c>
      <c r="BI94" s="229" t="e">
        <f t="shared" si="106"/>
        <v>#N/A</v>
      </c>
      <c r="BJ94" s="100" t="e">
        <f t="shared" si="107"/>
        <v>#N/A</v>
      </c>
      <c r="BK94" s="100" t="e">
        <f t="shared" si="144"/>
        <v>#N/A</v>
      </c>
      <c r="BL94" s="100" t="e">
        <f t="shared" si="145"/>
        <v>#N/A</v>
      </c>
      <c r="BP94" s="3">
        <v>86</v>
      </c>
      <c r="BQ94" s="1" t="e">
        <f t="shared" si="108"/>
        <v>#N/A</v>
      </c>
      <c r="BR94" s="1" t="e">
        <f t="shared" si="109"/>
        <v>#N/A</v>
      </c>
      <c r="BS94" s="1" t="e">
        <f t="shared" si="110"/>
        <v>#N/A</v>
      </c>
      <c r="BU94" s="1">
        <v>86</v>
      </c>
      <c r="BV94" s="1" t="e">
        <f t="shared" si="111"/>
        <v>#N/A</v>
      </c>
      <c r="BW94" s="1" t="e">
        <f t="shared" si="112"/>
        <v>#N/A</v>
      </c>
      <c r="BY94" s="1">
        <v>86</v>
      </c>
      <c r="BZ94" s="1" t="e">
        <f t="shared" si="146"/>
        <v>#N/A</v>
      </c>
      <c r="CA94" s="1" t="e">
        <f t="shared" si="113"/>
        <v>#N/A</v>
      </c>
      <c r="CB94" s="1" t="e">
        <f t="shared" si="147"/>
        <v>#N/A</v>
      </c>
      <c r="CC94" s="1" t="e">
        <f t="shared" si="114"/>
        <v>#N/A</v>
      </c>
      <c r="CD94" s="1"/>
      <c r="CE94" s="1"/>
      <c r="CF94" s="1">
        <v>86</v>
      </c>
      <c r="CG94" s="1" t="e">
        <f t="shared" si="115"/>
        <v>#N/A</v>
      </c>
      <c r="CH94" s="1" t="e">
        <f t="shared" si="116"/>
        <v>#N/A</v>
      </c>
      <c r="CI94" s="4" t="e">
        <f t="shared" si="117"/>
        <v>#N/A</v>
      </c>
      <c r="CK94" s="3">
        <f t="shared" si="118"/>
        <v>0</v>
      </c>
      <c r="CL94" s="4">
        <f t="shared" si="119"/>
        <v>0</v>
      </c>
    </row>
    <row r="95" spans="2:90" x14ac:dyDescent="0.25">
      <c r="B95">
        <f t="shared" si="120"/>
        <v>0</v>
      </c>
      <c r="C95" s="3">
        <v>87</v>
      </c>
      <c r="D95" s="2" t="str">
        <f>IF('Front sheet'!I12="","",'Front sheet'!$I12)</f>
        <v/>
      </c>
      <c r="E95" s="1" t="e">
        <f>IF('Front sheet'!J12="",#N/A,'Front sheet'!J12)</f>
        <v>#N/A</v>
      </c>
      <c r="F95" s="1" t="str">
        <f t="shared" si="93"/>
        <v/>
      </c>
      <c r="G95" s="181" t="e">
        <f>IF(J95="",NA(),IF('Front sheet'!$T$7&lt;&gt;0,AVERAGE(Tally_CL),IF(F95=1,AVERAGE(Tally),IF(F95=2,AVERAGE(Tally2),IF(F95=3,AVERAGE(Tally3),IF(F95=4,AVERAGE(Tally4),IF(F95=5,AVERAGE(Tally5))))))))</f>
        <v>#N/A</v>
      </c>
      <c r="H95" s="181" t="e">
        <f t="shared" si="149"/>
        <v>#N/A</v>
      </c>
      <c r="I95" s="181" t="e">
        <f t="shared" si="150"/>
        <v>#N/A</v>
      </c>
      <c r="J95" s="4" t="str">
        <f t="shared" si="121"/>
        <v/>
      </c>
      <c r="K95" s="279" t="e">
        <f t="shared" si="122"/>
        <v>#N/A</v>
      </c>
      <c r="L95" s="15" t="e">
        <f t="shared" si="151"/>
        <v>#N/A</v>
      </c>
      <c r="M95" s="16" t="e">
        <f>IF(L95="",NA(),IF('Front sheet'!$T$7&lt;&gt;0,AVERAGE(MR_CL),IF(F95=1,AVERAGE(MR_1),IF(F95=2,AVERAGE(MR_2),IF(F95=3,AVERAGE(MR_3),IF(F95=4,AVERAGE(MR_4),IF(F95=5,AVERAGE(MR_5))))))))</f>
        <v>#N/A</v>
      </c>
      <c r="N95" s="16">
        <f t="shared" si="94"/>
        <v>0</v>
      </c>
      <c r="O95" s="170" t="e">
        <f t="shared" si="148"/>
        <v>#N/A</v>
      </c>
      <c r="Q95" s="15">
        <f>IF(ISERROR($E95),0,IF($E95&gt;$H95,MAX($Q$8:Q94)+1,0))</f>
        <v>0</v>
      </c>
      <c r="R95" s="170">
        <f>IF(ISERROR($E95),0,IF($E95&lt;$I95,MAX($R$8:R94)+1,0))</f>
        <v>0</v>
      </c>
      <c r="T95" s="15">
        <f t="shared" si="95"/>
        <v>0</v>
      </c>
      <c r="U95" s="170">
        <f t="shared" ca="1" si="123"/>
        <v>0</v>
      </c>
      <c r="W95" s="15">
        <f t="shared" si="96"/>
        <v>0</v>
      </c>
      <c r="X95" s="170">
        <f t="shared" ca="1" si="124"/>
        <v>0</v>
      </c>
      <c r="Z95" s="15">
        <f t="shared" si="97"/>
        <v>0</v>
      </c>
      <c r="AA95" s="267">
        <f t="shared" si="125"/>
        <v>0</v>
      </c>
      <c r="AC95" s="15">
        <f t="shared" si="98"/>
        <v>0</v>
      </c>
      <c r="AD95" s="267">
        <f t="shared" si="126"/>
        <v>0</v>
      </c>
      <c r="AE95" s="265">
        <f t="shared" si="127"/>
        <v>0</v>
      </c>
      <c r="AF95" s="15">
        <f t="shared" si="128"/>
        <v>0</v>
      </c>
      <c r="AG95" s="16">
        <f t="shared" si="129"/>
        <v>0</v>
      </c>
      <c r="AH95" s="16">
        <f t="shared" si="130"/>
        <v>0</v>
      </c>
      <c r="AI95" s="16">
        <f t="shared" si="131"/>
        <v>0</v>
      </c>
      <c r="AK95" s="15">
        <f>IF(ISERROR($L95),0,IF($L95&gt;$O95,MAX($AK$8:AK94)+1,0))</f>
        <v>0</v>
      </c>
      <c r="AL95" s="170" t="e">
        <f t="shared" si="99"/>
        <v>#N/A</v>
      </c>
      <c r="AN95" s="15" t="e">
        <f t="shared" si="132"/>
        <v>#N/A</v>
      </c>
      <c r="AO95" s="16" t="e">
        <f t="shared" ca="1" si="133"/>
        <v>#N/A</v>
      </c>
      <c r="AP95" s="16" t="e">
        <f>IF(C95&lt;=$E$3,IF(OR('Front sheet'!$O$3="",'Front sheet'!$O$3=0),NA(),'Front sheet'!$O$3),NA())</f>
        <v>#N/A</v>
      </c>
      <c r="AQ95" s="16" t="e">
        <f t="shared" ca="1" si="134"/>
        <v>#N/A</v>
      </c>
      <c r="AR95" s="16" t="e">
        <f t="shared" ca="1" si="135"/>
        <v>#N/A</v>
      </c>
      <c r="AS95" s="16" t="e">
        <f t="shared" ca="1" si="136"/>
        <v>#N/A</v>
      </c>
      <c r="AT95" s="16" t="e">
        <f t="shared" ca="1" si="137"/>
        <v>#N/A</v>
      </c>
      <c r="AU95" s="16" t="e">
        <f t="shared" si="138"/>
        <v>#N/A</v>
      </c>
      <c r="AV95" s="16" t="e">
        <f t="shared" ca="1" si="139"/>
        <v>#N/A</v>
      </c>
      <c r="AW95" s="199" t="str">
        <f t="shared" si="140"/>
        <v/>
      </c>
      <c r="AX95" s="203" t="str">
        <f t="shared" si="141"/>
        <v/>
      </c>
      <c r="AZ95" s="221">
        <v>87</v>
      </c>
      <c r="BA95" s="166" t="str">
        <f t="shared" ca="1" si="142"/>
        <v/>
      </c>
      <c r="BB95" s="32" t="str">
        <f t="shared" si="100"/>
        <v/>
      </c>
      <c r="BC95" s="100" t="e">
        <f t="shared" ca="1" si="101"/>
        <v>#N/A</v>
      </c>
      <c r="BD95" s="100" t="e">
        <f t="shared" ca="1" si="102"/>
        <v>#N/A</v>
      </c>
      <c r="BE95" s="100" t="e">
        <f t="shared" si="103"/>
        <v>#N/A</v>
      </c>
      <c r="BF95" s="100" t="e">
        <f t="shared" si="104"/>
        <v>#N/A</v>
      </c>
      <c r="BG95" s="223" t="e">
        <f t="shared" si="105"/>
        <v>#N/A</v>
      </c>
      <c r="BH95" s="246" t="str">
        <f t="shared" ca="1" si="143"/>
        <v/>
      </c>
      <c r="BI95" s="229" t="e">
        <f t="shared" si="106"/>
        <v>#N/A</v>
      </c>
      <c r="BJ95" s="100" t="e">
        <f t="shared" si="107"/>
        <v>#N/A</v>
      </c>
      <c r="BK95" s="100" t="e">
        <f t="shared" si="144"/>
        <v>#N/A</v>
      </c>
      <c r="BL95" s="100" t="e">
        <f t="shared" si="145"/>
        <v>#N/A</v>
      </c>
      <c r="BP95" s="3">
        <v>87</v>
      </c>
      <c r="BQ95" s="1" t="e">
        <f t="shared" si="108"/>
        <v>#N/A</v>
      </c>
      <c r="BR95" s="1" t="e">
        <f t="shared" si="109"/>
        <v>#N/A</v>
      </c>
      <c r="BS95" s="1" t="e">
        <f t="shared" si="110"/>
        <v>#N/A</v>
      </c>
      <c r="BU95" s="1">
        <v>87</v>
      </c>
      <c r="BV95" s="1" t="e">
        <f t="shared" si="111"/>
        <v>#N/A</v>
      </c>
      <c r="BW95" s="1" t="e">
        <f t="shared" si="112"/>
        <v>#N/A</v>
      </c>
      <c r="BY95" s="1">
        <v>87</v>
      </c>
      <c r="BZ95" s="1" t="e">
        <f t="shared" si="146"/>
        <v>#N/A</v>
      </c>
      <c r="CA95" s="1" t="e">
        <f t="shared" si="113"/>
        <v>#N/A</v>
      </c>
      <c r="CB95" s="1" t="e">
        <f t="shared" si="147"/>
        <v>#N/A</v>
      </c>
      <c r="CC95" s="1" t="e">
        <f t="shared" si="114"/>
        <v>#N/A</v>
      </c>
      <c r="CD95" s="1"/>
      <c r="CE95" s="1"/>
      <c r="CF95" s="1">
        <v>87</v>
      </c>
      <c r="CG95" s="1" t="e">
        <f t="shared" si="115"/>
        <v>#N/A</v>
      </c>
      <c r="CH95" s="1" t="e">
        <f t="shared" si="116"/>
        <v>#N/A</v>
      </c>
      <c r="CI95" s="4" t="e">
        <f t="shared" si="117"/>
        <v>#N/A</v>
      </c>
      <c r="CK95" s="3">
        <f t="shared" si="118"/>
        <v>0</v>
      </c>
      <c r="CL95" s="4">
        <f t="shared" si="119"/>
        <v>0</v>
      </c>
    </row>
    <row r="96" spans="2:90" x14ac:dyDescent="0.25">
      <c r="B96">
        <f t="shared" si="120"/>
        <v>0</v>
      </c>
      <c r="C96" s="3">
        <v>88</v>
      </c>
      <c r="D96" s="2" t="str">
        <f>IF('Front sheet'!I13="","",'Front sheet'!$I13)</f>
        <v/>
      </c>
      <c r="E96" s="1" t="e">
        <f>IF('Front sheet'!J13="",#N/A,'Front sheet'!J13)</f>
        <v>#N/A</v>
      </c>
      <c r="F96" s="1" t="str">
        <f t="shared" si="93"/>
        <v/>
      </c>
      <c r="G96" s="181" t="e">
        <f>IF(J96="",NA(),IF('Front sheet'!$T$7&lt;&gt;0,AVERAGE(Tally_CL),IF(F96=1,AVERAGE(Tally),IF(F96=2,AVERAGE(Tally2),IF(F96=3,AVERAGE(Tally3),IF(F96=4,AVERAGE(Tally4),IF(F96=5,AVERAGE(Tally5))))))))</f>
        <v>#N/A</v>
      </c>
      <c r="H96" s="181" t="e">
        <f t="shared" si="149"/>
        <v>#N/A</v>
      </c>
      <c r="I96" s="181" t="e">
        <f t="shared" si="150"/>
        <v>#N/A</v>
      </c>
      <c r="J96" s="4" t="str">
        <f t="shared" si="121"/>
        <v/>
      </c>
      <c r="K96" s="279" t="e">
        <f t="shared" si="122"/>
        <v>#N/A</v>
      </c>
      <c r="L96" s="15" t="e">
        <f t="shared" si="151"/>
        <v>#N/A</v>
      </c>
      <c r="M96" s="16" t="e">
        <f>IF(L96="",NA(),IF('Front sheet'!$T$7&lt;&gt;0,AVERAGE(MR_CL),IF(F96=1,AVERAGE(MR_1),IF(F96=2,AVERAGE(MR_2),IF(F96=3,AVERAGE(MR_3),IF(F96=4,AVERAGE(MR_4),IF(F96=5,AVERAGE(MR_5))))))))</f>
        <v>#N/A</v>
      </c>
      <c r="N96" s="16">
        <f t="shared" si="94"/>
        <v>0</v>
      </c>
      <c r="O96" s="170" t="e">
        <f t="shared" si="148"/>
        <v>#N/A</v>
      </c>
      <c r="Q96" s="15">
        <f>IF(ISERROR($E96),0,IF($E96&gt;$H96,MAX($Q$8:Q95)+1,0))</f>
        <v>0</v>
      </c>
      <c r="R96" s="170">
        <f>IF(ISERROR($E96),0,IF($E96&lt;$I96,MAX($R$8:R95)+1,0))</f>
        <v>0</v>
      </c>
      <c r="T96" s="15">
        <f t="shared" si="95"/>
        <v>0</v>
      </c>
      <c r="U96" s="170">
        <f t="shared" ca="1" si="123"/>
        <v>0</v>
      </c>
      <c r="W96" s="15">
        <f t="shared" si="96"/>
        <v>0</v>
      </c>
      <c r="X96" s="170">
        <f t="shared" ca="1" si="124"/>
        <v>0</v>
      </c>
      <c r="Z96" s="15">
        <f t="shared" si="97"/>
        <v>0</v>
      </c>
      <c r="AA96" s="267">
        <f t="shared" si="125"/>
        <v>0</v>
      </c>
      <c r="AC96" s="15">
        <f t="shared" si="98"/>
        <v>0</v>
      </c>
      <c r="AD96" s="267">
        <f t="shared" si="126"/>
        <v>0</v>
      </c>
      <c r="AE96" s="265">
        <f t="shared" si="127"/>
        <v>0</v>
      </c>
      <c r="AF96" s="15">
        <f t="shared" si="128"/>
        <v>0</v>
      </c>
      <c r="AG96" s="16">
        <f t="shared" si="129"/>
        <v>0</v>
      </c>
      <c r="AH96" s="16">
        <f t="shared" si="130"/>
        <v>0</v>
      </c>
      <c r="AI96" s="16">
        <f t="shared" si="131"/>
        <v>0</v>
      </c>
      <c r="AK96" s="15">
        <f>IF(ISERROR($L96),0,IF($L96&gt;$O96,MAX($AK$8:AK95)+1,0))</f>
        <v>0</v>
      </c>
      <c r="AL96" s="170" t="e">
        <f t="shared" si="99"/>
        <v>#N/A</v>
      </c>
      <c r="AN96" s="15" t="e">
        <f t="shared" si="132"/>
        <v>#N/A</v>
      </c>
      <c r="AO96" s="16" t="e">
        <f t="shared" ca="1" si="133"/>
        <v>#N/A</v>
      </c>
      <c r="AP96" s="16" t="e">
        <f>IF(C96&lt;=$E$3,IF(OR('Front sheet'!$O$3="",'Front sheet'!$O$3=0),NA(),'Front sheet'!$O$3),NA())</f>
        <v>#N/A</v>
      </c>
      <c r="AQ96" s="16" t="e">
        <f t="shared" ca="1" si="134"/>
        <v>#N/A</v>
      </c>
      <c r="AR96" s="16" t="e">
        <f t="shared" ca="1" si="135"/>
        <v>#N/A</v>
      </c>
      <c r="AS96" s="16" t="e">
        <f t="shared" ca="1" si="136"/>
        <v>#N/A</v>
      </c>
      <c r="AT96" s="16" t="e">
        <f t="shared" ca="1" si="137"/>
        <v>#N/A</v>
      </c>
      <c r="AU96" s="16" t="e">
        <f t="shared" si="138"/>
        <v>#N/A</v>
      </c>
      <c r="AV96" s="16" t="e">
        <f t="shared" ca="1" si="139"/>
        <v>#N/A</v>
      </c>
      <c r="AW96" s="199" t="str">
        <f t="shared" si="140"/>
        <v/>
      </c>
      <c r="AX96" s="203" t="str">
        <f t="shared" si="141"/>
        <v/>
      </c>
      <c r="AZ96" s="221">
        <v>88</v>
      </c>
      <c r="BA96" s="166" t="str">
        <f t="shared" ca="1" si="142"/>
        <v/>
      </c>
      <c r="BB96" s="32" t="str">
        <f t="shared" si="100"/>
        <v/>
      </c>
      <c r="BC96" s="100" t="e">
        <f t="shared" ca="1" si="101"/>
        <v>#N/A</v>
      </c>
      <c r="BD96" s="100" t="e">
        <f t="shared" ca="1" si="102"/>
        <v>#N/A</v>
      </c>
      <c r="BE96" s="100" t="e">
        <f t="shared" si="103"/>
        <v>#N/A</v>
      </c>
      <c r="BF96" s="100" t="e">
        <f t="shared" si="104"/>
        <v>#N/A</v>
      </c>
      <c r="BG96" s="223" t="e">
        <f t="shared" si="105"/>
        <v>#N/A</v>
      </c>
      <c r="BH96" s="246" t="str">
        <f t="shared" ca="1" si="143"/>
        <v/>
      </c>
      <c r="BI96" s="229" t="e">
        <f t="shared" si="106"/>
        <v>#N/A</v>
      </c>
      <c r="BJ96" s="100" t="e">
        <f t="shared" si="107"/>
        <v>#N/A</v>
      </c>
      <c r="BK96" s="100" t="e">
        <f t="shared" si="144"/>
        <v>#N/A</v>
      </c>
      <c r="BL96" s="100" t="e">
        <f t="shared" si="145"/>
        <v>#N/A</v>
      </c>
      <c r="BP96" s="3">
        <v>88</v>
      </c>
      <c r="BQ96" s="1" t="e">
        <f t="shared" si="108"/>
        <v>#N/A</v>
      </c>
      <c r="BR96" s="1" t="e">
        <f t="shared" si="109"/>
        <v>#N/A</v>
      </c>
      <c r="BS96" s="1" t="e">
        <f t="shared" si="110"/>
        <v>#N/A</v>
      </c>
      <c r="BU96" s="1">
        <v>88</v>
      </c>
      <c r="BV96" s="1" t="e">
        <f t="shared" si="111"/>
        <v>#N/A</v>
      </c>
      <c r="BW96" s="1" t="e">
        <f t="shared" si="112"/>
        <v>#N/A</v>
      </c>
      <c r="BY96" s="1">
        <v>88</v>
      </c>
      <c r="BZ96" s="1" t="e">
        <f t="shared" si="146"/>
        <v>#N/A</v>
      </c>
      <c r="CA96" s="1" t="e">
        <f t="shared" si="113"/>
        <v>#N/A</v>
      </c>
      <c r="CB96" s="1" t="e">
        <f t="shared" si="147"/>
        <v>#N/A</v>
      </c>
      <c r="CC96" s="1" t="e">
        <f t="shared" si="114"/>
        <v>#N/A</v>
      </c>
      <c r="CD96" s="1"/>
      <c r="CE96" s="1"/>
      <c r="CF96" s="1">
        <v>88</v>
      </c>
      <c r="CG96" s="1" t="e">
        <f t="shared" si="115"/>
        <v>#N/A</v>
      </c>
      <c r="CH96" s="1" t="e">
        <f t="shared" si="116"/>
        <v>#N/A</v>
      </c>
      <c r="CI96" s="4" t="e">
        <f t="shared" si="117"/>
        <v>#N/A</v>
      </c>
      <c r="CK96" s="3">
        <f t="shared" si="118"/>
        <v>0</v>
      </c>
      <c r="CL96" s="4">
        <f t="shared" si="119"/>
        <v>0</v>
      </c>
    </row>
    <row r="97" spans="2:90" x14ac:dyDescent="0.25">
      <c r="B97">
        <f t="shared" si="120"/>
        <v>0</v>
      </c>
      <c r="C97" s="3">
        <v>89</v>
      </c>
      <c r="D97" s="2" t="str">
        <f>IF('Front sheet'!I14="","",'Front sheet'!$I14)</f>
        <v/>
      </c>
      <c r="E97" s="1" t="e">
        <f>IF('Front sheet'!J14="",#N/A,'Front sheet'!J14)</f>
        <v>#N/A</v>
      </c>
      <c r="F97" s="1" t="str">
        <f t="shared" si="93"/>
        <v/>
      </c>
      <c r="G97" s="181" t="e">
        <f>IF(J97="",NA(),IF('Front sheet'!$T$7&lt;&gt;0,AVERAGE(Tally_CL),IF(F97=1,AVERAGE(Tally),IF(F97=2,AVERAGE(Tally2),IF(F97=3,AVERAGE(Tally3),IF(F97=4,AVERAGE(Tally4),IF(F97=5,AVERAGE(Tally5))))))))</f>
        <v>#N/A</v>
      </c>
      <c r="H97" s="181" t="e">
        <f t="shared" si="149"/>
        <v>#N/A</v>
      </c>
      <c r="I97" s="181" t="e">
        <f t="shared" si="150"/>
        <v>#N/A</v>
      </c>
      <c r="J97" s="4" t="str">
        <f t="shared" si="121"/>
        <v/>
      </c>
      <c r="K97" s="279" t="e">
        <f t="shared" si="122"/>
        <v>#N/A</v>
      </c>
      <c r="L97" s="15" t="e">
        <f t="shared" si="151"/>
        <v>#N/A</v>
      </c>
      <c r="M97" s="16" t="e">
        <f>IF(L97="",NA(),IF('Front sheet'!$T$7&lt;&gt;0,AVERAGE(MR_CL),IF(F97=1,AVERAGE(MR_1),IF(F97=2,AVERAGE(MR_2),IF(F97=3,AVERAGE(MR_3),IF(F97=4,AVERAGE(MR_4),IF(F97=5,AVERAGE(MR_5))))))))</f>
        <v>#N/A</v>
      </c>
      <c r="N97" s="16">
        <f t="shared" si="94"/>
        <v>0</v>
      </c>
      <c r="O97" s="170" t="e">
        <f t="shared" si="148"/>
        <v>#N/A</v>
      </c>
      <c r="Q97" s="15">
        <f>IF(ISERROR($E97),0,IF($E97&gt;$H97,MAX($Q$8:Q96)+1,0))</f>
        <v>0</v>
      </c>
      <c r="R97" s="170">
        <f>IF(ISERROR($E97),0,IF($E97&lt;$I97,MAX($R$8:R96)+1,0))</f>
        <v>0</v>
      </c>
      <c r="T97" s="15">
        <f t="shared" si="95"/>
        <v>0</v>
      </c>
      <c r="U97" s="170">
        <f t="shared" ca="1" si="123"/>
        <v>0</v>
      </c>
      <c r="W97" s="15">
        <f t="shared" si="96"/>
        <v>0</v>
      </c>
      <c r="X97" s="170">
        <f t="shared" ca="1" si="124"/>
        <v>0</v>
      </c>
      <c r="Z97" s="15">
        <f t="shared" si="97"/>
        <v>0</v>
      </c>
      <c r="AA97" s="267">
        <f t="shared" si="125"/>
        <v>0</v>
      </c>
      <c r="AC97" s="15">
        <f t="shared" si="98"/>
        <v>0</v>
      </c>
      <c r="AD97" s="267">
        <f t="shared" si="126"/>
        <v>0</v>
      </c>
      <c r="AE97" s="265">
        <f t="shared" si="127"/>
        <v>0</v>
      </c>
      <c r="AF97" s="15">
        <f t="shared" si="128"/>
        <v>0</v>
      </c>
      <c r="AG97" s="16">
        <f t="shared" si="129"/>
        <v>0</v>
      </c>
      <c r="AH97" s="16">
        <f t="shared" si="130"/>
        <v>0</v>
      </c>
      <c r="AI97" s="16">
        <f t="shared" si="131"/>
        <v>0</v>
      </c>
      <c r="AK97" s="15">
        <f>IF(ISERROR($L97),0,IF($L97&gt;$O97,MAX($AK$8:AK96)+1,0))</f>
        <v>0</v>
      </c>
      <c r="AL97" s="170" t="e">
        <f t="shared" si="99"/>
        <v>#N/A</v>
      </c>
      <c r="AN97" s="15" t="e">
        <f t="shared" si="132"/>
        <v>#N/A</v>
      </c>
      <c r="AO97" s="16" t="e">
        <f t="shared" ca="1" si="133"/>
        <v>#N/A</v>
      </c>
      <c r="AP97" s="16" t="e">
        <f>IF(C97&lt;=$E$3,IF(OR('Front sheet'!$O$3="",'Front sheet'!$O$3=0),NA(),'Front sheet'!$O$3),NA())</f>
        <v>#N/A</v>
      </c>
      <c r="AQ97" s="16" t="e">
        <f t="shared" ca="1" si="134"/>
        <v>#N/A</v>
      </c>
      <c r="AR97" s="16" t="e">
        <f t="shared" ca="1" si="135"/>
        <v>#N/A</v>
      </c>
      <c r="AS97" s="16" t="e">
        <f t="shared" ca="1" si="136"/>
        <v>#N/A</v>
      </c>
      <c r="AT97" s="16" t="e">
        <f t="shared" ca="1" si="137"/>
        <v>#N/A</v>
      </c>
      <c r="AU97" s="16" t="e">
        <f t="shared" si="138"/>
        <v>#N/A</v>
      </c>
      <c r="AV97" s="16" t="e">
        <f t="shared" ca="1" si="139"/>
        <v>#N/A</v>
      </c>
      <c r="AW97" s="199" t="str">
        <f t="shared" si="140"/>
        <v/>
      </c>
      <c r="AX97" s="203" t="str">
        <f t="shared" si="141"/>
        <v/>
      </c>
      <c r="AZ97" s="221">
        <v>89</v>
      </c>
      <c r="BA97" s="166" t="str">
        <f t="shared" ca="1" si="142"/>
        <v/>
      </c>
      <c r="BB97" s="32" t="str">
        <f t="shared" si="100"/>
        <v/>
      </c>
      <c r="BC97" s="100" t="e">
        <f t="shared" ca="1" si="101"/>
        <v>#N/A</v>
      </c>
      <c r="BD97" s="100" t="e">
        <f t="shared" ca="1" si="102"/>
        <v>#N/A</v>
      </c>
      <c r="BE97" s="100" t="e">
        <f t="shared" si="103"/>
        <v>#N/A</v>
      </c>
      <c r="BF97" s="100" t="e">
        <f t="shared" si="104"/>
        <v>#N/A</v>
      </c>
      <c r="BG97" s="223" t="e">
        <f t="shared" si="105"/>
        <v>#N/A</v>
      </c>
      <c r="BH97" s="246" t="str">
        <f t="shared" ca="1" si="143"/>
        <v/>
      </c>
      <c r="BI97" s="229" t="e">
        <f t="shared" si="106"/>
        <v>#N/A</v>
      </c>
      <c r="BJ97" s="100" t="e">
        <f t="shared" si="107"/>
        <v>#N/A</v>
      </c>
      <c r="BK97" s="100" t="e">
        <f t="shared" si="144"/>
        <v>#N/A</v>
      </c>
      <c r="BL97" s="100" t="e">
        <f t="shared" si="145"/>
        <v>#N/A</v>
      </c>
      <c r="BP97" s="3">
        <v>89</v>
      </c>
      <c r="BQ97" s="1" t="e">
        <f t="shared" si="108"/>
        <v>#N/A</v>
      </c>
      <c r="BR97" s="1" t="e">
        <f t="shared" si="109"/>
        <v>#N/A</v>
      </c>
      <c r="BS97" s="1" t="e">
        <f t="shared" si="110"/>
        <v>#N/A</v>
      </c>
      <c r="BU97" s="1">
        <v>89</v>
      </c>
      <c r="BV97" s="1" t="e">
        <f t="shared" si="111"/>
        <v>#N/A</v>
      </c>
      <c r="BW97" s="1" t="e">
        <f t="shared" si="112"/>
        <v>#N/A</v>
      </c>
      <c r="BY97" s="1">
        <v>89</v>
      </c>
      <c r="BZ97" s="1" t="e">
        <f t="shared" si="146"/>
        <v>#N/A</v>
      </c>
      <c r="CA97" s="1" t="e">
        <f t="shared" si="113"/>
        <v>#N/A</v>
      </c>
      <c r="CB97" s="1" t="e">
        <f t="shared" si="147"/>
        <v>#N/A</v>
      </c>
      <c r="CC97" s="1" t="e">
        <f t="shared" si="114"/>
        <v>#N/A</v>
      </c>
      <c r="CD97" s="1"/>
      <c r="CE97" s="1"/>
      <c r="CF97" s="1">
        <v>89</v>
      </c>
      <c r="CG97" s="1" t="e">
        <f t="shared" si="115"/>
        <v>#N/A</v>
      </c>
      <c r="CH97" s="1" t="e">
        <f t="shared" si="116"/>
        <v>#N/A</v>
      </c>
      <c r="CI97" s="4" t="e">
        <f t="shared" si="117"/>
        <v>#N/A</v>
      </c>
      <c r="CK97" s="3">
        <f t="shared" si="118"/>
        <v>0</v>
      </c>
      <c r="CL97" s="4">
        <f t="shared" si="119"/>
        <v>0</v>
      </c>
    </row>
    <row r="98" spans="2:90" x14ac:dyDescent="0.25">
      <c r="B98">
        <f t="shared" si="120"/>
        <v>0</v>
      </c>
      <c r="C98" s="3">
        <v>90</v>
      </c>
      <c r="D98" s="2" t="str">
        <f>IF('Front sheet'!I15="","",'Front sheet'!$I15)</f>
        <v/>
      </c>
      <c r="E98" s="1" t="e">
        <f>IF('Front sheet'!J15="",#N/A,'Front sheet'!J15)</f>
        <v>#N/A</v>
      </c>
      <c r="F98" s="1" t="str">
        <f t="shared" si="93"/>
        <v/>
      </c>
      <c r="G98" s="181" t="e">
        <f>IF(J98="",NA(),IF('Front sheet'!$T$7&lt;&gt;0,AVERAGE(Tally_CL),IF(F98=1,AVERAGE(Tally),IF(F98=2,AVERAGE(Tally2),IF(F98=3,AVERAGE(Tally3),IF(F98=4,AVERAGE(Tally4),IF(F98=5,AVERAGE(Tally5))))))))</f>
        <v>#N/A</v>
      </c>
      <c r="H98" s="181" t="e">
        <f t="shared" si="149"/>
        <v>#N/A</v>
      </c>
      <c r="I98" s="181" t="e">
        <f t="shared" si="150"/>
        <v>#N/A</v>
      </c>
      <c r="J98" s="4" t="str">
        <f t="shared" si="121"/>
        <v/>
      </c>
      <c r="K98" s="279" t="e">
        <f t="shared" si="122"/>
        <v>#N/A</v>
      </c>
      <c r="L98" s="15" t="e">
        <f t="shared" si="151"/>
        <v>#N/A</v>
      </c>
      <c r="M98" s="16" t="e">
        <f>IF(L98="",NA(),IF('Front sheet'!$T$7&lt;&gt;0,AVERAGE(MR_CL),IF(F98=1,AVERAGE(MR_1),IF(F98=2,AVERAGE(MR_2),IF(F98=3,AVERAGE(MR_3),IF(F98=4,AVERAGE(MR_4),IF(F98=5,AVERAGE(MR_5))))))))</f>
        <v>#N/A</v>
      </c>
      <c r="N98" s="16">
        <f t="shared" si="94"/>
        <v>0</v>
      </c>
      <c r="O98" s="170" t="e">
        <f t="shared" si="148"/>
        <v>#N/A</v>
      </c>
      <c r="Q98" s="15">
        <f>IF(ISERROR($E98),0,IF($E98&gt;$H98,MAX($Q$8:Q97)+1,0))</f>
        <v>0</v>
      </c>
      <c r="R98" s="170">
        <f>IF(ISERROR($E98),0,IF($E98&lt;$I98,MAX($R$8:R97)+1,0))</f>
        <v>0</v>
      </c>
      <c r="T98" s="15">
        <f t="shared" si="95"/>
        <v>0</v>
      </c>
      <c r="U98" s="170">
        <f t="shared" ca="1" si="123"/>
        <v>0</v>
      </c>
      <c r="W98" s="15">
        <f t="shared" si="96"/>
        <v>0</v>
      </c>
      <c r="X98" s="170">
        <f t="shared" ca="1" si="124"/>
        <v>0</v>
      </c>
      <c r="Z98" s="15">
        <f t="shared" si="97"/>
        <v>0</v>
      </c>
      <c r="AA98" s="267">
        <f t="shared" si="125"/>
        <v>0</v>
      </c>
      <c r="AC98" s="15">
        <f t="shared" si="98"/>
        <v>0</v>
      </c>
      <c r="AD98" s="267">
        <f t="shared" si="126"/>
        <v>0</v>
      </c>
      <c r="AE98" s="265">
        <f t="shared" si="127"/>
        <v>0</v>
      </c>
      <c r="AF98" s="15">
        <f t="shared" si="128"/>
        <v>0</v>
      </c>
      <c r="AG98" s="16">
        <f t="shared" si="129"/>
        <v>0</v>
      </c>
      <c r="AH98" s="16">
        <f t="shared" si="130"/>
        <v>0</v>
      </c>
      <c r="AI98" s="16">
        <f t="shared" si="131"/>
        <v>0</v>
      </c>
      <c r="AK98" s="15">
        <f>IF(ISERROR($L98),0,IF($L98&gt;$O98,MAX($AK$8:AK97)+1,0))</f>
        <v>0</v>
      </c>
      <c r="AL98" s="170" t="e">
        <f t="shared" si="99"/>
        <v>#N/A</v>
      </c>
      <c r="AN98" s="15" t="e">
        <f t="shared" si="132"/>
        <v>#N/A</v>
      </c>
      <c r="AO98" s="16" t="e">
        <f t="shared" ca="1" si="133"/>
        <v>#N/A</v>
      </c>
      <c r="AP98" s="16" t="e">
        <f>IF(C98&lt;=$E$3,IF(OR('Front sheet'!$O$3="",'Front sheet'!$O$3=0),NA(),'Front sheet'!$O$3),NA())</f>
        <v>#N/A</v>
      </c>
      <c r="AQ98" s="16" t="e">
        <f t="shared" ca="1" si="134"/>
        <v>#N/A</v>
      </c>
      <c r="AR98" s="16" t="e">
        <f t="shared" ca="1" si="135"/>
        <v>#N/A</v>
      </c>
      <c r="AS98" s="16" t="e">
        <f t="shared" ca="1" si="136"/>
        <v>#N/A</v>
      </c>
      <c r="AT98" s="16" t="e">
        <f t="shared" ca="1" si="137"/>
        <v>#N/A</v>
      </c>
      <c r="AU98" s="16" t="e">
        <f t="shared" si="138"/>
        <v>#N/A</v>
      </c>
      <c r="AV98" s="16" t="e">
        <f t="shared" ca="1" si="139"/>
        <v>#N/A</v>
      </c>
      <c r="AW98" s="199" t="str">
        <f t="shared" si="140"/>
        <v/>
      </c>
      <c r="AX98" s="203" t="str">
        <f t="shared" si="141"/>
        <v/>
      </c>
      <c r="AZ98" s="221">
        <v>90</v>
      </c>
      <c r="BA98" s="166" t="str">
        <f t="shared" ca="1" si="142"/>
        <v/>
      </c>
      <c r="BB98" s="32" t="str">
        <f t="shared" si="100"/>
        <v/>
      </c>
      <c r="BC98" s="100" t="e">
        <f t="shared" ca="1" si="101"/>
        <v>#N/A</v>
      </c>
      <c r="BD98" s="100" t="e">
        <f t="shared" ca="1" si="102"/>
        <v>#N/A</v>
      </c>
      <c r="BE98" s="100" t="e">
        <f t="shared" si="103"/>
        <v>#N/A</v>
      </c>
      <c r="BF98" s="100" t="e">
        <f t="shared" si="104"/>
        <v>#N/A</v>
      </c>
      <c r="BG98" s="223" t="e">
        <f t="shared" si="105"/>
        <v>#N/A</v>
      </c>
      <c r="BH98" s="246" t="str">
        <f t="shared" ca="1" si="143"/>
        <v/>
      </c>
      <c r="BI98" s="229" t="e">
        <f t="shared" si="106"/>
        <v>#N/A</v>
      </c>
      <c r="BJ98" s="100" t="e">
        <f t="shared" si="107"/>
        <v>#N/A</v>
      </c>
      <c r="BK98" s="100" t="e">
        <f t="shared" si="144"/>
        <v>#N/A</v>
      </c>
      <c r="BL98" s="100" t="e">
        <f t="shared" si="145"/>
        <v>#N/A</v>
      </c>
      <c r="BP98" s="3">
        <v>90</v>
      </c>
      <c r="BQ98" s="1" t="e">
        <f t="shared" si="108"/>
        <v>#N/A</v>
      </c>
      <c r="BR98" s="1" t="e">
        <f t="shared" si="109"/>
        <v>#N/A</v>
      </c>
      <c r="BS98" s="1" t="e">
        <f t="shared" si="110"/>
        <v>#N/A</v>
      </c>
      <c r="BU98" s="1">
        <v>90</v>
      </c>
      <c r="BV98" s="1" t="e">
        <f t="shared" si="111"/>
        <v>#N/A</v>
      </c>
      <c r="BW98" s="1" t="e">
        <f t="shared" si="112"/>
        <v>#N/A</v>
      </c>
      <c r="BY98" s="1">
        <v>90</v>
      </c>
      <c r="BZ98" s="1" t="e">
        <f t="shared" si="146"/>
        <v>#N/A</v>
      </c>
      <c r="CA98" s="1" t="e">
        <f t="shared" si="113"/>
        <v>#N/A</v>
      </c>
      <c r="CB98" s="1" t="e">
        <f t="shared" si="147"/>
        <v>#N/A</v>
      </c>
      <c r="CC98" s="1" t="e">
        <f t="shared" si="114"/>
        <v>#N/A</v>
      </c>
      <c r="CD98" s="1"/>
      <c r="CE98" s="1"/>
      <c r="CF98" s="1">
        <v>90</v>
      </c>
      <c r="CG98" s="1" t="e">
        <f t="shared" si="115"/>
        <v>#N/A</v>
      </c>
      <c r="CH98" s="1" t="e">
        <f t="shared" si="116"/>
        <v>#N/A</v>
      </c>
      <c r="CI98" s="4" t="e">
        <f t="shared" si="117"/>
        <v>#N/A</v>
      </c>
      <c r="CK98" s="3">
        <f t="shared" si="118"/>
        <v>0</v>
      </c>
      <c r="CL98" s="4">
        <f t="shared" si="119"/>
        <v>0</v>
      </c>
    </row>
    <row r="99" spans="2:90" x14ac:dyDescent="0.25">
      <c r="B99">
        <f t="shared" si="120"/>
        <v>0</v>
      </c>
      <c r="C99" s="3">
        <v>91</v>
      </c>
      <c r="D99" s="2" t="str">
        <f>IF('Front sheet'!I16="","",'Front sheet'!$I16)</f>
        <v/>
      </c>
      <c r="E99" s="1" t="e">
        <f>IF('Front sheet'!J16="",#N/A,'Front sheet'!J16)</f>
        <v>#N/A</v>
      </c>
      <c r="F99" s="1" t="str">
        <f t="shared" si="93"/>
        <v/>
      </c>
      <c r="G99" s="181" t="e">
        <f>IF(J99="",NA(),IF('Front sheet'!$T$7&lt;&gt;0,AVERAGE(Tally_CL),IF(F99=1,AVERAGE(Tally),IF(F99=2,AVERAGE(Tally2),IF(F99=3,AVERAGE(Tally3),IF(F99=4,AVERAGE(Tally4),IF(F99=5,AVERAGE(Tally5))))))))</f>
        <v>#N/A</v>
      </c>
      <c r="H99" s="181" t="e">
        <f t="shared" si="149"/>
        <v>#N/A</v>
      </c>
      <c r="I99" s="181" t="e">
        <f t="shared" si="150"/>
        <v>#N/A</v>
      </c>
      <c r="J99" s="4" t="str">
        <f t="shared" si="121"/>
        <v/>
      </c>
      <c r="K99" s="279" t="e">
        <f t="shared" si="122"/>
        <v>#N/A</v>
      </c>
      <c r="L99" s="15" t="e">
        <f t="shared" si="151"/>
        <v>#N/A</v>
      </c>
      <c r="M99" s="16" t="e">
        <f>IF(L99="",NA(),IF('Front sheet'!$T$7&lt;&gt;0,AVERAGE(MR_CL),IF(F99=1,AVERAGE(MR_1),IF(F99=2,AVERAGE(MR_2),IF(F99=3,AVERAGE(MR_3),IF(F99=4,AVERAGE(MR_4),IF(F99=5,AVERAGE(MR_5))))))))</f>
        <v>#N/A</v>
      </c>
      <c r="N99" s="16">
        <f t="shared" si="94"/>
        <v>0</v>
      </c>
      <c r="O99" s="170" t="e">
        <f t="shared" si="148"/>
        <v>#N/A</v>
      </c>
      <c r="Q99" s="15">
        <f>IF(ISERROR($E99),0,IF($E99&gt;$H99,MAX($Q$8:Q98)+1,0))</f>
        <v>0</v>
      </c>
      <c r="R99" s="170">
        <f>IF(ISERROR($E99),0,IF($E99&lt;$I99,MAX($R$8:R98)+1,0))</f>
        <v>0</v>
      </c>
      <c r="T99" s="15">
        <f t="shared" si="95"/>
        <v>0</v>
      </c>
      <c r="U99" s="170">
        <f t="shared" ca="1" si="123"/>
        <v>0</v>
      </c>
      <c r="W99" s="15">
        <f t="shared" si="96"/>
        <v>0</v>
      </c>
      <c r="X99" s="170">
        <f t="shared" ca="1" si="124"/>
        <v>0</v>
      </c>
      <c r="Z99" s="15">
        <f t="shared" si="97"/>
        <v>0</v>
      </c>
      <c r="AA99" s="267">
        <f t="shared" si="125"/>
        <v>0</v>
      </c>
      <c r="AC99" s="15">
        <f t="shared" si="98"/>
        <v>0</v>
      </c>
      <c r="AD99" s="267">
        <f t="shared" si="126"/>
        <v>0</v>
      </c>
      <c r="AE99" s="265">
        <f t="shared" si="127"/>
        <v>0</v>
      </c>
      <c r="AF99" s="15">
        <f t="shared" si="128"/>
        <v>0</v>
      </c>
      <c r="AG99" s="16">
        <f t="shared" si="129"/>
        <v>0</v>
      </c>
      <c r="AH99" s="16">
        <f t="shared" si="130"/>
        <v>0</v>
      </c>
      <c r="AI99" s="16">
        <f t="shared" si="131"/>
        <v>0</v>
      </c>
      <c r="AK99" s="15">
        <f>IF(ISERROR($L99),0,IF($L99&gt;$O99,MAX($AK$8:AK98)+1,0))</f>
        <v>0</v>
      </c>
      <c r="AL99" s="170" t="e">
        <f t="shared" si="99"/>
        <v>#N/A</v>
      </c>
      <c r="AN99" s="15" t="e">
        <f t="shared" si="132"/>
        <v>#N/A</v>
      </c>
      <c r="AO99" s="16" t="e">
        <f t="shared" ca="1" si="133"/>
        <v>#N/A</v>
      </c>
      <c r="AP99" s="16" t="e">
        <f>IF(C99&lt;=$E$3,IF(OR('Front sheet'!$O$3="",'Front sheet'!$O$3=0),NA(),'Front sheet'!$O$3),NA())</f>
        <v>#N/A</v>
      </c>
      <c r="AQ99" s="16" t="e">
        <f t="shared" ca="1" si="134"/>
        <v>#N/A</v>
      </c>
      <c r="AR99" s="16" t="e">
        <f t="shared" ca="1" si="135"/>
        <v>#N/A</v>
      </c>
      <c r="AS99" s="16" t="e">
        <f t="shared" ca="1" si="136"/>
        <v>#N/A</v>
      </c>
      <c r="AT99" s="16" t="e">
        <f t="shared" ca="1" si="137"/>
        <v>#N/A</v>
      </c>
      <c r="AU99" s="16" t="e">
        <f t="shared" si="138"/>
        <v>#N/A</v>
      </c>
      <c r="AV99" s="16" t="e">
        <f t="shared" ca="1" si="139"/>
        <v>#N/A</v>
      </c>
      <c r="AW99" s="199" t="str">
        <f t="shared" si="140"/>
        <v/>
      </c>
      <c r="AX99" s="203" t="str">
        <f t="shared" si="141"/>
        <v/>
      </c>
      <c r="AZ99" s="221">
        <v>91</v>
      </c>
      <c r="BA99" s="166" t="str">
        <f t="shared" ca="1" si="142"/>
        <v/>
      </c>
      <c r="BB99" s="32" t="str">
        <f t="shared" si="100"/>
        <v/>
      </c>
      <c r="BC99" s="100" t="e">
        <f t="shared" ca="1" si="101"/>
        <v>#N/A</v>
      </c>
      <c r="BD99" s="100" t="e">
        <f t="shared" ca="1" si="102"/>
        <v>#N/A</v>
      </c>
      <c r="BE99" s="100" t="e">
        <f t="shared" si="103"/>
        <v>#N/A</v>
      </c>
      <c r="BF99" s="100" t="e">
        <f t="shared" si="104"/>
        <v>#N/A</v>
      </c>
      <c r="BG99" s="223" t="e">
        <f t="shared" si="105"/>
        <v>#N/A</v>
      </c>
      <c r="BH99" s="246" t="str">
        <f t="shared" ca="1" si="143"/>
        <v/>
      </c>
      <c r="BI99" s="229" t="e">
        <f t="shared" si="106"/>
        <v>#N/A</v>
      </c>
      <c r="BJ99" s="100" t="e">
        <f t="shared" si="107"/>
        <v>#N/A</v>
      </c>
      <c r="BK99" s="100" t="e">
        <f t="shared" si="144"/>
        <v>#N/A</v>
      </c>
      <c r="BL99" s="100" t="e">
        <f t="shared" si="145"/>
        <v>#N/A</v>
      </c>
      <c r="BP99" s="3">
        <v>91</v>
      </c>
      <c r="BQ99" s="1" t="e">
        <f t="shared" si="108"/>
        <v>#N/A</v>
      </c>
      <c r="BR99" s="1" t="e">
        <f t="shared" si="109"/>
        <v>#N/A</v>
      </c>
      <c r="BS99" s="1" t="e">
        <f t="shared" si="110"/>
        <v>#N/A</v>
      </c>
      <c r="BU99" s="1">
        <v>91</v>
      </c>
      <c r="BV99" s="1" t="e">
        <f t="shared" si="111"/>
        <v>#N/A</v>
      </c>
      <c r="BW99" s="1" t="e">
        <f t="shared" si="112"/>
        <v>#N/A</v>
      </c>
      <c r="BY99" s="1">
        <v>91</v>
      </c>
      <c r="BZ99" s="1" t="e">
        <f t="shared" si="146"/>
        <v>#N/A</v>
      </c>
      <c r="CA99" s="1" t="e">
        <f t="shared" si="113"/>
        <v>#N/A</v>
      </c>
      <c r="CB99" s="1" t="e">
        <f t="shared" si="147"/>
        <v>#N/A</v>
      </c>
      <c r="CC99" s="1" t="e">
        <f t="shared" si="114"/>
        <v>#N/A</v>
      </c>
      <c r="CD99" s="1"/>
      <c r="CE99" s="1"/>
      <c r="CF99" s="1">
        <v>91</v>
      </c>
      <c r="CG99" s="1" t="e">
        <f t="shared" si="115"/>
        <v>#N/A</v>
      </c>
      <c r="CH99" s="1" t="e">
        <f t="shared" si="116"/>
        <v>#N/A</v>
      </c>
      <c r="CI99" s="4" t="e">
        <f t="shared" si="117"/>
        <v>#N/A</v>
      </c>
      <c r="CK99" s="3">
        <f t="shared" si="118"/>
        <v>0</v>
      </c>
      <c r="CL99" s="4">
        <f t="shared" si="119"/>
        <v>0</v>
      </c>
    </row>
    <row r="100" spans="2:90" x14ac:dyDescent="0.25">
      <c r="B100">
        <f t="shared" si="120"/>
        <v>0</v>
      </c>
      <c r="C100" s="3">
        <v>92</v>
      </c>
      <c r="D100" s="2" t="str">
        <f>IF('Front sheet'!I17="","",'Front sheet'!$I17)</f>
        <v/>
      </c>
      <c r="E100" s="1" t="e">
        <f>IF('Front sheet'!J17="",#N/A,'Front sheet'!J17)</f>
        <v>#N/A</v>
      </c>
      <c r="F100" s="1" t="str">
        <f t="shared" si="93"/>
        <v/>
      </c>
      <c r="G100" s="181" t="e">
        <f>IF(J100="",NA(),IF('Front sheet'!$T$7&lt;&gt;0,AVERAGE(Tally_CL),IF(F100=1,AVERAGE(Tally),IF(F100=2,AVERAGE(Tally2),IF(F100=3,AVERAGE(Tally3),IF(F100=4,AVERAGE(Tally4),IF(F100=5,AVERAGE(Tally5))))))))</f>
        <v>#N/A</v>
      </c>
      <c r="H100" s="181" t="e">
        <f t="shared" si="149"/>
        <v>#N/A</v>
      </c>
      <c r="I100" s="181" t="e">
        <f t="shared" si="150"/>
        <v>#N/A</v>
      </c>
      <c r="J100" s="4" t="str">
        <f t="shared" si="121"/>
        <v/>
      </c>
      <c r="K100" s="279" t="e">
        <f t="shared" si="122"/>
        <v>#N/A</v>
      </c>
      <c r="L100" s="15" t="e">
        <f t="shared" si="151"/>
        <v>#N/A</v>
      </c>
      <c r="M100" s="16" t="e">
        <f>IF(L100="",NA(),IF('Front sheet'!$T$7&lt;&gt;0,AVERAGE(MR_CL),IF(F100=1,AVERAGE(MR_1),IF(F100=2,AVERAGE(MR_2),IF(F100=3,AVERAGE(MR_3),IF(F100=4,AVERAGE(MR_4),IF(F100=5,AVERAGE(MR_5))))))))</f>
        <v>#N/A</v>
      </c>
      <c r="N100" s="16">
        <f t="shared" si="94"/>
        <v>0</v>
      </c>
      <c r="O100" s="170" t="e">
        <f t="shared" si="148"/>
        <v>#N/A</v>
      </c>
      <c r="Q100" s="15">
        <f>IF(ISERROR($E100),0,IF($E100&gt;$H100,MAX($Q$8:Q99)+1,0))</f>
        <v>0</v>
      </c>
      <c r="R100" s="170">
        <f>IF(ISERROR($E100),0,IF($E100&lt;$I100,MAX($R$8:R99)+1,0))</f>
        <v>0</v>
      </c>
      <c r="T100" s="15">
        <f t="shared" si="95"/>
        <v>0</v>
      </c>
      <c r="U100" s="170">
        <f t="shared" ca="1" si="123"/>
        <v>0</v>
      </c>
      <c r="W100" s="15">
        <f t="shared" si="96"/>
        <v>0</v>
      </c>
      <c r="X100" s="170">
        <f t="shared" ca="1" si="124"/>
        <v>0</v>
      </c>
      <c r="Z100" s="15">
        <f t="shared" si="97"/>
        <v>0</v>
      </c>
      <c r="AA100" s="267">
        <f t="shared" si="125"/>
        <v>0</v>
      </c>
      <c r="AC100" s="15">
        <f t="shared" si="98"/>
        <v>0</v>
      </c>
      <c r="AD100" s="267">
        <f t="shared" si="126"/>
        <v>0</v>
      </c>
      <c r="AE100" s="265">
        <f t="shared" si="127"/>
        <v>0</v>
      </c>
      <c r="AF100" s="15">
        <f t="shared" si="128"/>
        <v>0</v>
      </c>
      <c r="AG100" s="16">
        <f t="shared" si="129"/>
        <v>0</v>
      </c>
      <c r="AH100" s="16">
        <f t="shared" si="130"/>
        <v>0</v>
      </c>
      <c r="AI100" s="16">
        <f t="shared" si="131"/>
        <v>0</v>
      </c>
      <c r="AK100" s="15">
        <f>IF(ISERROR($L100),0,IF($L100&gt;$O100,MAX($AK$8:AK99)+1,0))</f>
        <v>0</v>
      </c>
      <c r="AL100" s="170" t="e">
        <f t="shared" si="99"/>
        <v>#N/A</v>
      </c>
      <c r="AN100" s="15" t="e">
        <f t="shared" si="132"/>
        <v>#N/A</v>
      </c>
      <c r="AO100" s="16" t="e">
        <f t="shared" ca="1" si="133"/>
        <v>#N/A</v>
      </c>
      <c r="AP100" s="16" t="e">
        <f>IF(C100&lt;=$E$3,IF(OR('Front sheet'!$O$3="",'Front sheet'!$O$3=0),NA(),'Front sheet'!$O$3),NA())</f>
        <v>#N/A</v>
      </c>
      <c r="AQ100" s="16" t="e">
        <f t="shared" ca="1" si="134"/>
        <v>#N/A</v>
      </c>
      <c r="AR100" s="16" t="e">
        <f t="shared" ca="1" si="135"/>
        <v>#N/A</v>
      </c>
      <c r="AS100" s="16" t="e">
        <f t="shared" ca="1" si="136"/>
        <v>#N/A</v>
      </c>
      <c r="AT100" s="16" t="e">
        <f t="shared" ca="1" si="137"/>
        <v>#N/A</v>
      </c>
      <c r="AU100" s="16" t="e">
        <f t="shared" si="138"/>
        <v>#N/A</v>
      </c>
      <c r="AV100" s="16" t="e">
        <f t="shared" ca="1" si="139"/>
        <v>#N/A</v>
      </c>
      <c r="AW100" s="199" t="str">
        <f t="shared" si="140"/>
        <v/>
      </c>
      <c r="AX100" s="203" t="str">
        <f t="shared" si="141"/>
        <v/>
      </c>
      <c r="AZ100" s="221">
        <v>92</v>
      </c>
      <c r="BA100" s="166" t="str">
        <f t="shared" ca="1" si="142"/>
        <v/>
      </c>
      <c r="BB100" s="32" t="str">
        <f t="shared" si="100"/>
        <v/>
      </c>
      <c r="BC100" s="100" t="e">
        <f t="shared" ca="1" si="101"/>
        <v>#N/A</v>
      </c>
      <c r="BD100" s="100" t="e">
        <f t="shared" ca="1" si="102"/>
        <v>#N/A</v>
      </c>
      <c r="BE100" s="100" t="e">
        <f t="shared" si="103"/>
        <v>#N/A</v>
      </c>
      <c r="BF100" s="100" t="e">
        <f t="shared" si="104"/>
        <v>#N/A</v>
      </c>
      <c r="BG100" s="223" t="e">
        <f t="shared" si="105"/>
        <v>#N/A</v>
      </c>
      <c r="BH100" s="246" t="str">
        <f t="shared" ca="1" si="143"/>
        <v/>
      </c>
      <c r="BI100" s="229" t="e">
        <f t="shared" si="106"/>
        <v>#N/A</v>
      </c>
      <c r="BJ100" s="100" t="e">
        <f t="shared" si="107"/>
        <v>#N/A</v>
      </c>
      <c r="BK100" s="100" t="e">
        <f t="shared" si="144"/>
        <v>#N/A</v>
      </c>
      <c r="BL100" s="100" t="e">
        <f t="shared" si="145"/>
        <v>#N/A</v>
      </c>
      <c r="BP100" s="3">
        <v>92</v>
      </c>
      <c r="BQ100" s="1" t="e">
        <f t="shared" si="108"/>
        <v>#N/A</v>
      </c>
      <c r="BR100" s="1" t="e">
        <f t="shared" si="109"/>
        <v>#N/A</v>
      </c>
      <c r="BS100" s="1" t="e">
        <f t="shared" si="110"/>
        <v>#N/A</v>
      </c>
      <c r="BU100" s="1">
        <v>92</v>
      </c>
      <c r="BV100" s="1" t="e">
        <f t="shared" si="111"/>
        <v>#N/A</v>
      </c>
      <c r="BW100" s="1" t="e">
        <f t="shared" si="112"/>
        <v>#N/A</v>
      </c>
      <c r="BY100" s="1">
        <v>92</v>
      </c>
      <c r="BZ100" s="1" t="e">
        <f t="shared" si="146"/>
        <v>#N/A</v>
      </c>
      <c r="CA100" s="1" t="e">
        <f t="shared" si="113"/>
        <v>#N/A</v>
      </c>
      <c r="CB100" s="1" t="e">
        <f t="shared" si="147"/>
        <v>#N/A</v>
      </c>
      <c r="CC100" s="1" t="e">
        <f t="shared" si="114"/>
        <v>#N/A</v>
      </c>
      <c r="CD100" s="1"/>
      <c r="CE100" s="1"/>
      <c r="CF100" s="1">
        <v>92</v>
      </c>
      <c r="CG100" s="1" t="e">
        <f t="shared" si="115"/>
        <v>#N/A</v>
      </c>
      <c r="CH100" s="1" t="e">
        <f t="shared" si="116"/>
        <v>#N/A</v>
      </c>
      <c r="CI100" s="4" t="e">
        <f t="shared" si="117"/>
        <v>#N/A</v>
      </c>
      <c r="CK100" s="3">
        <f t="shared" si="118"/>
        <v>0</v>
      </c>
      <c r="CL100" s="4">
        <f t="shared" si="119"/>
        <v>0</v>
      </c>
    </row>
    <row r="101" spans="2:90" x14ac:dyDescent="0.25">
      <c r="B101">
        <f t="shared" si="120"/>
        <v>0</v>
      </c>
      <c r="C101" s="3">
        <v>93</v>
      </c>
      <c r="D101" s="2" t="str">
        <f>IF('Front sheet'!I18="","",'Front sheet'!$I18)</f>
        <v/>
      </c>
      <c r="E101" s="1" t="e">
        <f>IF('Front sheet'!J18="",#N/A,'Front sheet'!J18)</f>
        <v>#N/A</v>
      </c>
      <c r="F101" s="1" t="str">
        <f t="shared" si="93"/>
        <v/>
      </c>
      <c r="G101" s="181" t="e">
        <f>IF(J101="",NA(),IF('Front sheet'!$T$7&lt;&gt;0,AVERAGE(Tally_CL),IF(F101=1,AVERAGE(Tally),IF(F101=2,AVERAGE(Tally2),IF(F101=3,AVERAGE(Tally3),IF(F101=4,AVERAGE(Tally4),IF(F101=5,AVERAGE(Tally5))))))))</f>
        <v>#N/A</v>
      </c>
      <c r="H101" s="181" t="e">
        <f t="shared" si="149"/>
        <v>#N/A</v>
      </c>
      <c r="I101" s="181" t="e">
        <f t="shared" si="150"/>
        <v>#N/A</v>
      </c>
      <c r="J101" s="4" t="str">
        <f t="shared" si="121"/>
        <v/>
      </c>
      <c r="K101" s="279" t="e">
        <f t="shared" si="122"/>
        <v>#N/A</v>
      </c>
      <c r="L101" s="15" t="e">
        <f t="shared" si="151"/>
        <v>#N/A</v>
      </c>
      <c r="M101" s="16" t="e">
        <f>IF(L101="",NA(),IF('Front sheet'!$T$7&lt;&gt;0,AVERAGE(MR_CL),IF(F101=1,AVERAGE(MR_1),IF(F101=2,AVERAGE(MR_2),IF(F101=3,AVERAGE(MR_3),IF(F101=4,AVERAGE(MR_4),IF(F101=5,AVERAGE(MR_5))))))))</f>
        <v>#N/A</v>
      </c>
      <c r="N101" s="16">
        <f t="shared" si="94"/>
        <v>0</v>
      </c>
      <c r="O101" s="170" t="e">
        <f t="shared" si="148"/>
        <v>#N/A</v>
      </c>
      <c r="Q101" s="15">
        <f>IF(ISERROR($E101),0,IF($E101&gt;$H101,MAX($Q$8:Q100)+1,0))</f>
        <v>0</v>
      </c>
      <c r="R101" s="170">
        <f>IF(ISERROR($E101),0,IF($E101&lt;$I101,MAX($R$8:R100)+1,0))</f>
        <v>0</v>
      </c>
      <c r="T101" s="15">
        <f t="shared" si="95"/>
        <v>0</v>
      </c>
      <c r="U101" s="170">
        <f t="shared" ca="1" si="123"/>
        <v>0</v>
      </c>
      <c r="W101" s="15">
        <f t="shared" si="96"/>
        <v>0</v>
      </c>
      <c r="X101" s="170">
        <f t="shared" ca="1" si="124"/>
        <v>0</v>
      </c>
      <c r="Z101" s="15">
        <f t="shared" si="97"/>
        <v>0</v>
      </c>
      <c r="AA101" s="267">
        <f t="shared" si="125"/>
        <v>0</v>
      </c>
      <c r="AC101" s="15">
        <f t="shared" si="98"/>
        <v>0</v>
      </c>
      <c r="AD101" s="267">
        <f t="shared" si="126"/>
        <v>0</v>
      </c>
      <c r="AE101" s="265">
        <f t="shared" si="127"/>
        <v>0</v>
      </c>
      <c r="AF101" s="15">
        <f t="shared" si="128"/>
        <v>0</v>
      </c>
      <c r="AG101" s="16">
        <f t="shared" si="129"/>
        <v>0</v>
      </c>
      <c r="AH101" s="16">
        <f t="shared" si="130"/>
        <v>0</v>
      </c>
      <c r="AI101" s="16">
        <f t="shared" si="131"/>
        <v>0</v>
      </c>
      <c r="AK101" s="15">
        <f>IF(ISERROR($L101),0,IF($L101&gt;$O101,MAX($AK$8:AK100)+1,0))</f>
        <v>0</v>
      </c>
      <c r="AL101" s="170" t="e">
        <f t="shared" si="99"/>
        <v>#N/A</v>
      </c>
      <c r="AN101" s="15" t="e">
        <f t="shared" si="132"/>
        <v>#N/A</v>
      </c>
      <c r="AO101" s="16" t="e">
        <f t="shared" ca="1" si="133"/>
        <v>#N/A</v>
      </c>
      <c r="AP101" s="16" t="e">
        <f>IF(C101&lt;=$E$3,IF(OR('Front sheet'!$O$3="",'Front sheet'!$O$3=0),NA(),'Front sheet'!$O$3),NA())</f>
        <v>#N/A</v>
      </c>
      <c r="AQ101" s="16" t="e">
        <f t="shared" ca="1" si="134"/>
        <v>#N/A</v>
      </c>
      <c r="AR101" s="16" t="e">
        <f t="shared" ca="1" si="135"/>
        <v>#N/A</v>
      </c>
      <c r="AS101" s="16" t="e">
        <f t="shared" ca="1" si="136"/>
        <v>#N/A</v>
      </c>
      <c r="AT101" s="16" t="e">
        <f t="shared" ca="1" si="137"/>
        <v>#N/A</v>
      </c>
      <c r="AU101" s="16" t="e">
        <f t="shared" si="138"/>
        <v>#N/A</v>
      </c>
      <c r="AV101" s="16" t="e">
        <f t="shared" ca="1" si="139"/>
        <v>#N/A</v>
      </c>
      <c r="AW101" s="199" t="str">
        <f t="shared" si="140"/>
        <v/>
      </c>
      <c r="AX101" s="203" t="str">
        <f t="shared" si="141"/>
        <v/>
      </c>
      <c r="AZ101" s="221">
        <v>93</v>
      </c>
      <c r="BA101" s="166" t="str">
        <f t="shared" ca="1" si="142"/>
        <v/>
      </c>
      <c r="BB101" s="32" t="str">
        <f t="shared" si="100"/>
        <v/>
      </c>
      <c r="BC101" s="100" t="e">
        <f t="shared" ca="1" si="101"/>
        <v>#N/A</v>
      </c>
      <c r="BD101" s="100" t="e">
        <f t="shared" ca="1" si="102"/>
        <v>#N/A</v>
      </c>
      <c r="BE101" s="100" t="e">
        <f t="shared" si="103"/>
        <v>#N/A</v>
      </c>
      <c r="BF101" s="100" t="e">
        <f t="shared" si="104"/>
        <v>#N/A</v>
      </c>
      <c r="BG101" s="223" t="e">
        <f t="shared" si="105"/>
        <v>#N/A</v>
      </c>
      <c r="BH101" s="246" t="str">
        <f t="shared" ca="1" si="143"/>
        <v/>
      </c>
      <c r="BI101" s="229" t="e">
        <f t="shared" si="106"/>
        <v>#N/A</v>
      </c>
      <c r="BJ101" s="100" t="e">
        <f t="shared" si="107"/>
        <v>#N/A</v>
      </c>
      <c r="BK101" s="100" t="e">
        <f t="shared" si="144"/>
        <v>#N/A</v>
      </c>
      <c r="BL101" s="100" t="e">
        <f t="shared" si="145"/>
        <v>#N/A</v>
      </c>
      <c r="BP101" s="3">
        <v>93</v>
      </c>
      <c r="BQ101" s="1" t="e">
        <f t="shared" si="108"/>
        <v>#N/A</v>
      </c>
      <c r="BR101" s="1" t="e">
        <f t="shared" si="109"/>
        <v>#N/A</v>
      </c>
      <c r="BS101" s="1" t="e">
        <f t="shared" si="110"/>
        <v>#N/A</v>
      </c>
      <c r="BU101" s="1">
        <v>93</v>
      </c>
      <c r="BV101" s="1" t="e">
        <f t="shared" si="111"/>
        <v>#N/A</v>
      </c>
      <c r="BW101" s="1" t="e">
        <f t="shared" si="112"/>
        <v>#N/A</v>
      </c>
      <c r="BY101" s="1">
        <v>93</v>
      </c>
      <c r="BZ101" s="1" t="e">
        <f t="shared" si="146"/>
        <v>#N/A</v>
      </c>
      <c r="CA101" s="1" t="e">
        <f t="shared" si="113"/>
        <v>#N/A</v>
      </c>
      <c r="CB101" s="1" t="e">
        <f t="shared" si="147"/>
        <v>#N/A</v>
      </c>
      <c r="CC101" s="1" t="e">
        <f t="shared" si="114"/>
        <v>#N/A</v>
      </c>
      <c r="CD101" s="1"/>
      <c r="CE101" s="1"/>
      <c r="CF101" s="1">
        <v>93</v>
      </c>
      <c r="CG101" s="1" t="e">
        <f t="shared" si="115"/>
        <v>#N/A</v>
      </c>
      <c r="CH101" s="1" t="e">
        <f t="shared" si="116"/>
        <v>#N/A</v>
      </c>
      <c r="CI101" s="4" t="e">
        <f t="shared" si="117"/>
        <v>#N/A</v>
      </c>
      <c r="CK101" s="3">
        <f t="shared" si="118"/>
        <v>0</v>
      </c>
      <c r="CL101" s="4">
        <f t="shared" si="119"/>
        <v>0</v>
      </c>
    </row>
    <row r="102" spans="2:90" x14ac:dyDescent="0.25">
      <c r="B102">
        <f t="shared" si="120"/>
        <v>0</v>
      </c>
      <c r="C102" s="3">
        <v>94</v>
      </c>
      <c r="D102" s="2" t="str">
        <f>IF('Front sheet'!I19="","",'Front sheet'!$I19)</f>
        <v/>
      </c>
      <c r="E102" s="1" t="e">
        <f>IF('Front sheet'!J19="",#N/A,'Front sheet'!J19)</f>
        <v>#N/A</v>
      </c>
      <c r="F102" s="1" t="str">
        <f t="shared" si="93"/>
        <v/>
      </c>
      <c r="G102" s="181" t="e">
        <f>IF(J102="",NA(),IF('Front sheet'!$T$7&lt;&gt;0,AVERAGE(Tally_CL),IF(F102=1,AVERAGE(Tally),IF(F102=2,AVERAGE(Tally2),IF(F102=3,AVERAGE(Tally3),IF(F102=4,AVERAGE(Tally4),IF(F102=5,AVERAGE(Tally5))))))))</f>
        <v>#N/A</v>
      </c>
      <c r="H102" s="181" t="e">
        <f t="shared" si="149"/>
        <v>#N/A</v>
      </c>
      <c r="I102" s="181" t="e">
        <f t="shared" si="150"/>
        <v>#N/A</v>
      </c>
      <c r="J102" s="4" t="str">
        <f t="shared" si="121"/>
        <v/>
      </c>
      <c r="K102" s="279" t="e">
        <f t="shared" si="122"/>
        <v>#N/A</v>
      </c>
      <c r="L102" s="15" t="e">
        <f t="shared" si="151"/>
        <v>#N/A</v>
      </c>
      <c r="M102" s="16" t="e">
        <f>IF(L102="",NA(),IF('Front sheet'!$T$7&lt;&gt;0,AVERAGE(MR_CL),IF(F102=1,AVERAGE(MR_1),IF(F102=2,AVERAGE(MR_2),IF(F102=3,AVERAGE(MR_3),IF(F102=4,AVERAGE(MR_4),IF(F102=5,AVERAGE(MR_5))))))))</f>
        <v>#N/A</v>
      </c>
      <c r="N102" s="16">
        <f t="shared" si="94"/>
        <v>0</v>
      </c>
      <c r="O102" s="170" t="e">
        <f t="shared" si="148"/>
        <v>#N/A</v>
      </c>
      <c r="Q102" s="15">
        <f>IF(ISERROR($E102),0,IF($E102&gt;$H102,MAX($Q$8:Q101)+1,0))</f>
        <v>0</v>
      </c>
      <c r="R102" s="170">
        <f>IF(ISERROR($E102),0,IF($E102&lt;$I102,MAX($R$8:R101)+1,0))</f>
        <v>0</v>
      </c>
      <c r="T102" s="15">
        <f t="shared" si="95"/>
        <v>0</v>
      </c>
      <c r="U102" s="170">
        <f t="shared" ca="1" si="123"/>
        <v>0</v>
      </c>
      <c r="W102" s="15">
        <f t="shared" si="96"/>
        <v>0</v>
      </c>
      <c r="X102" s="170">
        <f t="shared" ca="1" si="124"/>
        <v>0</v>
      </c>
      <c r="Z102" s="15">
        <f t="shared" si="97"/>
        <v>0</v>
      </c>
      <c r="AA102" s="267">
        <f t="shared" si="125"/>
        <v>0</v>
      </c>
      <c r="AC102" s="15">
        <f t="shared" si="98"/>
        <v>0</v>
      </c>
      <c r="AD102" s="267">
        <f t="shared" si="126"/>
        <v>0</v>
      </c>
      <c r="AE102" s="265">
        <f t="shared" si="127"/>
        <v>0</v>
      </c>
      <c r="AF102" s="15">
        <f t="shared" si="128"/>
        <v>0</v>
      </c>
      <c r="AG102" s="16">
        <f t="shared" si="129"/>
        <v>0</v>
      </c>
      <c r="AH102" s="16">
        <f t="shared" si="130"/>
        <v>0</v>
      </c>
      <c r="AI102" s="16">
        <f t="shared" si="131"/>
        <v>0</v>
      </c>
      <c r="AK102" s="15">
        <f>IF(ISERROR($L102),0,IF($L102&gt;$O102,MAX($AK$8:AK101)+1,0))</f>
        <v>0</v>
      </c>
      <c r="AL102" s="170" t="e">
        <f t="shared" si="99"/>
        <v>#N/A</v>
      </c>
      <c r="AN102" s="15" t="e">
        <f t="shared" si="132"/>
        <v>#N/A</v>
      </c>
      <c r="AO102" s="16" t="e">
        <f t="shared" ca="1" si="133"/>
        <v>#N/A</v>
      </c>
      <c r="AP102" s="16" t="e">
        <f>IF(C102&lt;=$E$3,IF(OR('Front sheet'!$O$3="",'Front sheet'!$O$3=0),NA(),'Front sheet'!$O$3),NA())</f>
        <v>#N/A</v>
      </c>
      <c r="AQ102" s="16" t="e">
        <f t="shared" ca="1" si="134"/>
        <v>#N/A</v>
      </c>
      <c r="AR102" s="16" t="e">
        <f t="shared" ca="1" si="135"/>
        <v>#N/A</v>
      </c>
      <c r="AS102" s="16" t="e">
        <f t="shared" ca="1" si="136"/>
        <v>#N/A</v>
      </c>
      <c r="AT102" s="16" t="e">
        <f t="shared" ca="1" si="137"/>
        <v>#N/A</v>
      </c>
      <c r="AU102" s="16" t="e">
        <f t="shared" si="138"/>
        <v>#N/A</v>
      </c>
      <c r="AV102" s="16" t="e">
        <f t="shared" ca="1" si="139"/>
        <v>#N/A</v>
      </c>
      <c r="AW102" s="199" t="str">
        <f t="shared" si="140"/>
        <v/>
      </c>
      <c r="AX102" s="203" t="str">
        <f t="shared" si="141"/>
        <v/>
      </c>
      <c r="AZ102" s="221">
        <v>94</v>
      </c>
      <c r="BA102" s="166" t="str">
        <f t="shared" ca="1" si="142"/>
        <v/>
      </c>
      <c r="BB102" s="32" t="str">
        <f t="shared" si="100"/>
        <v/>
      </c>
      <c r="BC102" s="100" t="e">
        <f t="shared" ca="1" si="101"/>
        <v>#N/A</v>
      </c>
      <c r="BD102" s="100" t="e">
        <f t="shared" ca="1" si="102"/>
        <v>#N/A</v>
      </c>
      <c r="BE102" s="100" t="e">
        <f t="shared" si="103"/>
        <v>#N/A</v>
      </c>
      <c r="BF102" s="100" t="e">
        <f t="shared" si="104"/>
        <v>#N/A</v>
      </c>
      <c r="BG102" s="223" t="e">
        <f t="shared" si="105"/>
        <v>#N/A</v>
      </c>
      <c r="BH102" s="246" t="str">
        <f t="shared" ca="1" si="143"/>
        <v/>
      </c>
      <c r="BI102" s="229" t="e">
        <f t="shared" si="106"/>
        <v>#N/A</v>
      </c>
      <c r="BJ102" s="100" t="e">
        <f t="shared" si="107"/>
        <v>#N/A</v>
      </c>
      <c r="BK102" s="100" t="e">
        <f t="shared" si="144"/>
        <v>#N/A</v>
      </c>
      <c r="BL102" s="100" t="e">
        <f t="shared" si="145"/>
        <v>#N/A</v>
      </c>
      <c r="BP102" s="3">
        <v>94</v>
      </c>
      <c r="BQ102" s="1" t="e">
        <f t="shared" si="108"/>
        <v>#N/A</v>
      </c>
      <c r="BR102" s="1" t="e">
        <f t="shared" si="109"/>
        <v>#N/A</v>
      </c>
      <c r="BS102" s="1" t="e">
        <f t="shared" si="110"/>
        <v>#N/A</v>
      </c>
      <c r="BU102" s="1">
        <v>94</v>
      </c>
      <c r="BV102" s="1" t="e">
        <f t="shared" si="111"/>
        <v>#N/A</v>
      </c>
      <c r="BW102" s="1" t="e">
        <f t="shared" si="112"/>
        <v>#N/A</v>
      </c>
      <c r="BY102" s="1">
        <v>94</v>
      </c>
      <c r="BZ102" s="1" t="e">
        <f t="shared" si="146"/>
        <v>#N/A</v>
      </c>
      <c r="CA102" s="1" t="e">
        <f t="shared" si="113"/>
        <v>#N/A</v>
      </c>
      <c r="CB102" s="1" t="e">
        <f t="shared" si="147"/>
        <v>#N/A</v>
      </c>
      <c r="CC102" s="1" t="e">
        <f t="shared" si="114"/>
        <v>#N/A</v>
      </c>
      <c r="CD102" s="1"/>
      <c r="CE102" s="1"/>
      <c r="CF102" s="1">
        <v>94</v>
      </c>
      <c r="CG102" s="1" t="e">
        <f t="shared" si="115"/>
        <v>#N/A</v>
      </c>
      <c r="CH102" s="1" t="e">
        <f t="shared" si="116"/>
        <v>#N/A</v>
      </c>
      <c r="CI102" s="4" t="e">
        <f t="shared" si="117"/>
        <v>#N/A</v>
      </c>
      <c r="CK102" s="3">
        <f t="shared" si="118"/>
        <v>0</v>
      </c>
      <c r="CL102" s="4">
        <f t="shared" si="119"/>
        <v>0</v>
      </c>
    </row>
    <row r="103" spans="2:90" x14ac:dyDescent="0.25">
      <c r="B103">
        <f t="shared" si="120"/>
        <v>0</v>
      </c>
      <c r="C103" s="3">
        <v>95</v>
      </c>
      <c r="D103" s="2" t="str">
        <f>IF('Front sheet'!I20="","",'Front sheet'!$I20)</f>
        <v/>
      </c>
      <c r="E103" s="1" t="e">
        <f>IF('Front sheet'!J20="",#N/A,'Front sheet'!J20)</f>
        <v>#N/A</v>
      </c>
      <c r="F103" s="1" t="str">
        <f t="shared" si="93"/>
        <v/>
      </c>
      <c r="G103" s="181" t="e">
        <f>IF(J103="",NA(),IF('Front sheet'!$T$7&lt;&gt;0,AVERAGE(Tally_CL),IF(F103=1,AVERAGE(Tally),IF(F103=2,AVERAGE(Tally2),IF(F103=3,AVERAGE(Tally3),IF(F103=4,AVERAGE(Tally4),IF(F103=5,AVERAGE(Tally5))))))))</f>
        <v>#N/A</v>
      </c>
      <c r="H103" s="181" t="e">
        <f t="shared" si="149"/>
        <v>#N/A</v>
      </c>
      <c r="I103" s="181" t="e">
        <f t="shared" si="150"/>
        <v>#N/A</v>
      </c>
      <c r="J103" s="4" t="str">
        <f t="shared" si="121"/>
        <v/>
      </c>
      <c r="K103" s="279" t="e">
        <f t="shared" si="122"/>
        <v>#N/A</v>
      </c>
      <c r="L103" s="15" t="e">
        <f t="shared" si="151"/>
        <v>#N/A</v>
      </c>
      <c r="M103" s="16" t="e">
        <f>IF(L103="",NA(),IF('Front sheet'!$T$7&lt;&gt;0,AVERAGE(MR_CL),IF(F103=1,AVERAGE(MR_1),IF(F103=2,AVERAGE(MR_2),IF(F103=3,AVERAGE(MR_3),IF(F103=4,AVERAGE(MR_4),IF(F103=5,AVERAGE(MR_5))))))))</f>
        <v>#N/A</v>
      </c>
      <c r="N103" s="16">
        <f t="shared" si="94"/>
        <v>0</v>
      </c>
      <c r="O103" s="170" t="e">
        <f t="shared" si="148"/>
        <v>#N/A</v>
      </c>
      <c r="Q103" s="15">
        <f>IF(ISERROR($E103),0,IF($E103&gt;$H103,MAX($Q$8:Q102)+1,0))</f>
        <v>0</v>
      </c>
      <c r="R103" s="170">
        <f>IF(ISERROR($E103),0,IF($E103&lt;$I103,MAX($R$8:R102)+1,0))</f>
        <v>0</v>
      </c>
      <c r="T103" s="15">
        <f t="shared" si="95"/>
        <v>0</v>
      </c>
      <c r="U103" s="170">
        <f t="shared" ca="1" si="123"/>
        <v>0</v>
      </c>
      <c r="W103" s="15">
        <f t="shared" si="96"/>
        <v>0</v>
      </c>
      <c r="X103" s="170">
        <f t="shared" ca="1" si="124"/>
        <v>0</v>
      </c>
      <c r="Z103" s="15">
        <f t="shared" si="97"/>
        <v>0</v>
      </c>
      <c r="AA103" s="267">
        <f t="shared" si="125"/>
        <v>0</v>
      </c>
      <c r="AC103" s="15">
        <f t="shared" si="98"/>
        <v>0</v>
      </c>
      <c r="AD103" s="267">
        <f t="shared" si="126"/>
        <v>0</v>
      </c>
      <c r="AE103" s="265">
        <f t="shared" si="127"/>
        <v>0</v>
      </c>
      <c r="AF103" s="15">
        <f t="shared" si="128"/>
        <v>0</v>
      </c>
      <c r="AG103" s="16">
        <f t="shared" si="129"/>
        <v>0</v>
      </c>
      <c r="AH103" s="16">
        <f t="shared" si="130"/>
        <v>0</v>
      </c>
      <c r="AI103" s="16">
        <f t="shared" si="131"/>
        <v>0</v>
      </c>
      <c r="AK103" s="15">
        <f>IF(ISERROR($L103),0,IF($L103&gt;$O103,MAX($AK$8:AK102)+1,0))</f>
        <v>0</v>
      </c>
      <c r="AL103" s="170" t="e">
        <f t="shared" si="99"/>
        <v>#N/A</v>
      </c>
      <c r="AN103" s="15" t="e">
        <f t="shared" si="132"/>
        <v>#N/A</v>
      </c>
      <c r="AO103" s="16" t="e">
        <f t="shared" ca="1" si="133"/>
        <v>#N/A</v>
      </c>
      <c r="AP103" s="16" t="e">
        <f>IF(C103&lt;=$E$3,IF(OR('Front sheet'!$O$3="",'Front sheet'!$O$3=0),NA(),'Front sheet'!$O$3),NA())</f>
        <v>#N/A</v>
      </c>
      <c r="AQ103" s="16" t="e">
        <f t="shared" ca="1" si="134"/>
        <v>#N/A</v>
      </c>
      <c r="AR103" s="16" t="e">
        <f t="shared" ca="1" si="135"/>
        <v>#N/A</v>
      </c>
      <c r="AS103" s="16" t="e">
        <f t="shared" ca="1" si="136"/>
        <v>#N/A</v>
      </c>
      <c r="AT103" s="16" t="e">
        <f t="shared" ca="1" si="137"/>
        <v>#N/A</v>
      </c>
      <c r="AU103" s="16" t="e">
        <f t="shared" si="138"/>
        <v>#N/A</v>
      </c>
      <c r="AV103" s="16" t="e">
        <f t="shared" ca="1" si="139"/>
        <v>#N/A</v>
      </c>
      <c r="AW103" s="199" t="str">
        <f t="shared" si="140"/>
        <v/>
      </c>
      <c r="AX103" s="203" t="str">
        <f t="shared" si="141"/>
        <v/>
      </c>
      <c r="AZ103" s="221">
        <v>95</v>
      </c>
      <c r="BA103" s="166" t="str">
        <f t="shared" ca="1" si="142"/>
        <v/>
      </c>
      <c r="BB103" s="32" t="str">
        <f t="shared" si="100"/>
        <v/>
      </c>
      <c r="BC103" s="100" t="e">
        <f t="shared" ca="1" si="101"/>
        <v>#N/A</v>
      </c>
      <c r="BD103" s="100" t="e">
        <f t="shared" ca="1" si="102"/>
        <v>#N/A</v>
      </c>
      <c r="BE103" s="100" t="e">
        <f t="shared" si="103"/>
        <v>#N/A</v>
      </c>
      <c r="BF103" s="100" t="e">
        <f t="shared" si="104"/>
        <v>#N/A</v>
      </c>
      <c r="BG103" s="223" t="e">
        <f t="shared" si="105"/>
        <v>#N/A</v>
      </c>
      <c r="BH103" s="246" t="str">
        <f t="shared" ca="1" si="143"/>
        <v/>
      </c>
      <c r="BI103" s="229" t="e">
        <f t="shared" si="106"/>
        <v>#N/A</v>
      </c>
      <c r="BJ103" s="100" t="e">
        <f t="shared" si="107"/>
        <v>#N/A</v>
      </c>
      <c r="BK103" s="100" t="e">
        <f t="shared" si="144"/>
        <v>#N/A</v>
      </c>
      <c r="BL103" s="100" t="e">
        <f t="shared" si="145"/>
        <v>#N/A</v>
      </c>
      <c r="BP103" s="3">
        <v>95</v>
      </c>
      <c r="BQ103" s="1" t="e">
        <f t="shared" si="108"/>
        <v>#N/A</v>
      </c>
      <c r="BR103" s="1" t="e">
        <f t="shared" si="109"/>
        <v>#N/A</v>
      </c>
      <c r="BS103" s="1" t="e">
        <f t="shared" si="110"/>
        <v>#N/A</v>
      </c>
      <c r="BU103" s="1">
        <v>95</v>
      </c>
      <c r="BV103" s="1" t="e">
        <f t="shared" si="111"/>
        <v>#N/A</v>
      </c>
      <c r="BW103" s="1" t="e">
        <f t="shared" si="112"/>
        <v>#N/A</v>
      </c>
      <c r="BY103" s="1">
        <v>95</v>
      </c>
      <c r="BZ103" s="1" t="e">
        <f t="shared" si="146"/>
        <v>#N/A</v>
      </c>
      <c r="CA103" s="1" t="e">
        <f t="shared" si="113"/>
        <v>#N/A</v>
      </c>
      <c r="CB103" s="1" t="e">
        <f t="shared" si="147"/>
        <v>#N/A</v>
      </c>
      <c r="CC103" s="1" t="e">
        <f t="shared" si="114"/>
        <v>#N/A</v>
      </c>
      <c r="CD103" s="1"/>
      <c r="CE103" s="1"/>
      <c r="CF103" s="1">
        <v>95</v>
      </c>
      <c r="CG103" s="1" t="e">
        <f t="shared" si="115"/>
        <v>#N/A</v>
      </c>
      <c r="CH103" s="1" t="e">
        <f t="shared" si="116"/>
        <v>#N/A</v>
      </c>
      <c r="CI103" s="4" t="e">
        <f t="shared" si="117"/>
        <v>#N/A</v>
      </c>
      <c r="CK103" s="3">
        <f t="shared" si="118"/>
        <v>0</v>
      </c>
      <c r="CL103" s="4">
        <f t="shared" si="119"/>
        <v>0</v>
      </c>
    </row>
    <row r="104" spans="2:90" x14ac:dyDescent="0.25">
      <c r="B104">
        <f t="shared" si="120"/>
        <v>0</v>
      </c>
      <c r="C104" s="3">
        <v>96</v>
      </c>
      <c r="D104" s="2" t="str">
        <f>IF('Front sheet'!I21="","",'Front sheet'!$I21)</f>
        <v/>
      </c>
      <c r="E104" s="1" t="e">
        <f>IF('Front sheet'!J21="",#N/A,'Front sheet'!J21)</f>
        <v>#N/A</v>
      </c>
      <c r="F104" s="1" t="str">
        <f t="shared" si="93"/>
        <v/>
      </c>
      <c r="G104" s="181" t="e">
        <f>IF(J104="",NA(),IF('Front sheet'!$T$7&lt;&gt;0,AVERAGE(Tally_CL),IF(F104=1,AVERAGE(Tally),IF(F104=2,AVERAGE(Tally2),IF(F104=3,AVERAGE(Tally3),IF(F104=4,AVERAGE(Tally4),IF(F104=5,AVERAGE(Tally5))))))))</f>
        <v>#N/A</v>
      </c>
      <c r="H104" s="181" t="e">
        <f t="shared" si="149"/>
        <v>#N/A</v>
      </c>
      <c r="I104" s="181" t="e">
        <f t="shared" si="150"/>
        <v>#N/A</v>
      </c>
      <c r="J104" s="4" t="str">
        <f t="shared" si="121"/>
        <v/>
      </c>
      <c r="K104" s="279" t="e">
        <f t="shared" si="122"/>
        <v>#N/A</v>
      </c>
      <c r="L104" s="15" t="e">
        <f t="shared" si="151"/>
        <v>#N/A</v>
      </c>
      <c r="M104" s="16" t="e">
        <f>IF(L104="",NA(),IF('Front sheet'!$T$7&lt;&gt;0,AVERAGE(MR_CL),IF(F104=1,AVERAGE(MR_1),IF(F104=2,AVERAGE(MR_2),IF(F104=3,AVERAGE(MR_3),IF(F104=4,AVERAGE(MR_4),IF(F104=5,AVERAGE(MR_5))))))))</f>
        <v>#N/A</v>
      </c>
      <c r="N104" s="16">
        <f t="shared" si="94"/>
        <v>0</v>
      </c>
      <c r="O104" s="170" t="e">
        <f t="shared" si="148"/>
        <v>#N/A</v>
      </c>
      <c r="Q104" s="15">
        <f>IF(ISERROR($E104),0,IF($E104&gt;$H104,MAX($Q$8:Q103)+1,0))</f>
        <v>0</v>
      </c>
      <c r="R104" s="170">
        <f>IF(ISERROR($E104),0,IF($E104&lt;$I104,MAX($R$8:R103)+1,0))</f>
        <v>0</v>
      </c>
      <c r="T104" s="15">
        <f t="shared" si="95"/>
        <v>0</v>
      </c>
      <c r="U104" s="170">
        <f t="shared" ca="1" si="123"/>
        <v>0</v>
      </c>
      <c r="W104" s="15">
        <f t="shared" si="96"/>
        <v>0</v>
      </c>
      <c r="X104" s="170">
        <f t="shared" ca="1" si="124"/>
        <v>0</v>
      </c>
      <c r="Z104" s="15">
        <f t="shared" si="97"/>
        <v>0</v>
      </c>
      <c r="AA104" s="267">
        <f t="shared" si="125"/>
        <v>0</v>
      </c>
      <c r="AC104" s="15">
        <f t="shared" si="98"/>
        <v>0</v>
      </c>
      <c r="AD104" s="267">
        <f t="shared" si="126"/>
        <v>0</v>
      </c>
      <c r="AE104" s="265">
        <f t="shared" si="127"/>
        <v>0</v>
      </c>
      <c r="AF104" s="15">
        <f t="shared" si="128"/>
        <v>0</v>
      </c>
      <c r="AG104" s="16">
        <f t="shared" si="129"/>
        <v>0</v>
      </c>
      <c r="AH104" s="16">
        <f t="shared" si="130"/>
        <v>0</v>
      </c>
      <c r="AI104" s="16">
        <f t="shared" si="131"/>
        <v>0</v>
      </c>
      <c r="AK104" s="15">
        <f>IF(ISERROR($L104),0,IF($L104&gt;$O104,MAX($AK$8:AK103)+1,0))</f>
        <v>0</v>
      </c>
      <c r="AL104" s="170" t="e">
        <f t="shared" si="99"/>
        <v>#N/A</v>
      </c>
      <c r="AN104" s="15" t="e">
        <f t="shared" si="132"/>
        <v>#N/A</v>
      </c>
      <c r="AO104" s="16" t="e">
        <f t="shared" ca="1" si="133"/>
        <v>#N/A</v>
      </c>
      <c r="AP104" s="16" t="e">
        <f>IF(C104&lt;=$E$3,IF(OR('Front sheet'!$O$3="",'Front sheet'!$O$3=0),NA(),'Front sheet'!$O$3),NA())</f>
        <v>#N/A</v>
      </c>
      <c r="AQ104" s="16" t="e">
        <f t="shared" ca="1" si="134"/>
        <v>#N/A</v>
      </c>
      <c r="AR104" s="16" t="e">
        <f t="shared" ca="1" si="135"/>
        <v>#N/A</v>
      </c>
      <c r="AS104" s="16" t="e">
        <f t="shared" ca="1" si="136"/>
        <v>#N/A</v>
      </c>
      <c r="AT104" s="16" t="e">
        <f t="shared" ca="1" si="137"/>
        <v>#N/A</v>
      </c>
      <c r="AU104" s="16" t="e">
        <f t="shared" si="138"/>
        <v>#N/A</v>
      </c>
      <c r="AV104" s="16" t="e">
        <f t="shared" ca="1" si="139"/>
        <v>#N/A</v>
      </c>
      <c r="AW104" s="199" t="str">
        <f t="shared" si="140"/>
        <v/>
      </c>
      <c r="AX104" s="203" t="str">
        <f t="shared" si="141"/>
        <v/>
      </c>
      <c r="AZ104" s="221">
        <v>96</v>
      </c>
      <c r="BA104" s="166" t="str">
        <f t="shared" ca="1" si="142"/>
        <v/>
      </c>
      <c r="BB104" s="32" t="str">
        <f t="shared" si="100"/>
        <v/>
      </c>
      <c r="BC104" s="100" t="e">
        <f t="shared" ca="1" si="101"/>
        <v>#N/A</v>
      </c>
      <c r="BD104" s="100" t="e">
        <f t="shared" ca="1" si="102"/>
        <v>#N/A</v>
      </c>
      <c r="BE104" s="100" t="e">
        <f t="shared" si="103"/>
        <v>#N/A</v>
      </c>
      <c r="BF104" s="100" t="e">
        <f t="shared" si="104"/>
        <v>#N/A</v>
      </c>
      <c r="BG104" s="223" t="e">
        <f t="shared" si="105"/>
        <v>#N/A</v>
      </c>
      <c r="BH104" s="246" t="str">
        <f t="shared" ca="1" si="143"/>
        <v/>
      </c>
      <c r="BI104" s="229" t="e">
        <f t="shared" si="106"/>
        <v>#N/A</v>
      </c>
      <c r="BJ104" s="100" t="e">
        <f t="shared" si="107"/>
        <v>#N/A</v>
      </c>
      <c r="BK104" s="100" t="e">
        <f t="shared" si="144"/>
        <v>#N/A</v>
      </c>
      <c r="BL104" s="100" t="e">
        <f t="shared" si="145"/>
        <v>#N/A</v>
      </c>
      <c r="BP104" s="3">
        <v>96</v>
      </c>
      <c r="BQ104" s="1" t="e">
        <f t="shared" si="108"/>
        <v>#N/A</v>
      </c>
      <c r="BR104" s="1" t="e">
        <f t="shared" si="109"/>
        <v>#N/A</v>
      </c>
      <c r="BS104" s="1" t="e">
        <f t="shared" si="110"/>
        <v>#N/A</v>
      </c>
      <c r="BU104" s="1">
        <v>96</v>
      </c>
      <c r="BV104" s="1" t="e">
        <f t="shared" si="111"/>
        <v>#N/A</v>
      </c>
      <c r="BW104" s="1" t="e">
        <f t="shared" si="112"/>
        <v>#N/A</v>
      </c>
      <c r="BY104" s="1">
        <v>96</v>
      </c>
      <c r="BZ104" s="1" t="e">
        <f t="shared" si="146"/>
        <v>#N/A</v>
      </c>
      <c r="CA104" s="1" t="e">
        <f t="shared" si="113"/>
        <v>#N/A</v>
      </c>
      <c r="CB104" s="1" t="e">
        <f t="shared" si="147"/>
        <v>#N/A</v>
      </c>
      <c r="CC104" s="1" t="e">
        <f t="shared" si="114"/>
        <v>#N/A</v>
      </c>
      <c r="CD104" s="1"/>
      <c r="CE104" s="1"/>
      <c r="CF104" s="1">
        <v>96</v>
      </c>
      <c r="CG104" s="1" t="e">
        <f t="shared" si="115"/>
        <v>#N/A</v>
      </c>
      <c r="CH104" s="1" t="e">
        <f t="shared" si="116"/>
        <v>#N/A</v>
      </c>
      <c r="CI104" s="4" t="e">
        <f t="shared" si="117"/>
        <v>#N/A</v>
      </c>
      <c r="CK104" s="3">
        <f t="shared" si="118"/>
        <v>0</v>
      </c>
      <c r="CL104" s="4">
        <f t="shared" si="119"/>
        <v>0</v>
      </c>
    </row>
    <row r="105" spans="2:90" x14ac:dyDescent="0.25">
      <c r="B105">
        <f t="shared" si="120"/>
        <v>0</v>
      </c>
      <c r="C105" s="3">
        <v>97</v>
      </c>
      <c r="D105" s="2" t="str">
        <f>IF('Front sheet'!I22="","",'Front sheet'!$I22)</f>
        <v/>
      </c>
      <c r="E105" s="1" t="e">
        <f>IF('Front sheet'!J22="",#N/A,'Front sheet'!J22)</f>
        <v>#N/A</v>
      </c>
      <c r="F105" s="1" t="str">
        <f t="shared" si="93"/>
        <v/>
      </c>
      <c r="G105" s="181" t="e">
        <f>IF(J105="",NA(),IF('Front sheet'!$T$7&lt;&gt;0,AVERAGE(Tally_CL),IF(F105=1,AVERAGE(Tally),IF(F105=2,AVERAGE(Tally2),IF(F105=3,AVERAGE(Tally3),IF(F105=4,AVERAGE(Tally4),IF(F105=5,AVERAGE(Tally5))))))))</f>
        <v>#N/A</v>
      </c>
      <c r="H105" s="181" t="e">
        <f t="shared" si="149"/>
        <v>#N/A</v>
      </c>
      <c r="I105" s="181" t="e">
        <f t="shared" si="150"/>
        <v>#N/A</v>
      </c>
      <c r="J105" s="4" t="str">
        <f t="shared" si="121"/>
        <v/>
      </c>
      <c r="K105" s="279" t="e">
        <f t="shared" si="122"/>
        <v>#N/A</v>
      </c>
      <c r="L105" s="15" t="e">
        <f t="shared" si="151"/>
        <v>#N/A</v>
      </c>
      <c r="M105" s="16" t="e">
        <f>IF(L105="",NA(),IF('Front sheet'!$T$7&lt;&gt;0,AVERAGE(MR_CL),IF(F105=1,AVERAGE(MR_1),IF(F105=2,AVERAGE(MR_2),IF(F105=3,AVERAGE(MR_3),IF(F105=4,AVERAGE(MR_4),IF(F105=5,AVERAGE(MR_5))))))))</f>
        <v>#N/A</v>
      </c>
      <c r="N105" s="16">
        <f t="shared" ref="N105:N120" si="152">IF(ISERROR((M105*2.66)),N106,(M105*2.66))</f>
        <v>0</v>
      </c>
      <c r="O105" s="170" t="e">
        <f t="shared" si="148"/>
        <v>#N/A</v>
      </c>
      <c r="Q105" s="15">
        <f>IF(ISERROR($E105),0,IF($E105&gt;$H105,MAX($Q$8:Q104)+1,0))</f>
        <v>0</v>
      </c>
      <c r="R105" s="170">
        <f>IF(ISERROR($E105),0,IF($E105&lt;$I105,MAX($R$8:R104)+1,0))</f>
        <v>0</v>
      </c>
      <c r="T105" s="15">
        <f t="shared" ref="T105:T120" si="153">IF(ISERROR(E105),0,IF(E105&gt;G105,1,0))</f>
        <v>0</v>
      </c>
      <c r="U105" s="170">
        <f t="shared" ca="1" si="123"/>
        <v>0</v>
      </c>
      <c r="W105" s="15">
        <f t="shared" ref="W105:W120" si="154">IF(ISERROR(E105),0,IF(E105&lt;G105,1,0))</f>
        <v>0</v>
      </c>
      <c r="X105" s="170">
        <f t="shared" ca="1" si="124"/>
        <v>0</v>
      </c>
      <c r="Z105" s="15">
        <f t="shared" ref="Z105:Z120" si="155">IF(OR(ISERROR(E105),ISERROR(E104)),0,IF(E105=E104,0.5,IF(E105&gt;E104,1,0)))</f>
        <v>0</v>
      </c>
      <c r="AA105" s="267">
        <f t="shared" si="125"/>
        <v>0</v>
      </c>
      <c r="AC105" s="15">
        <f t="shared" ref="AC105:AC120" si="156">IF(OR(ISERROR(E105),ISERROR(E104)),0,IF(E105=E104,0.5,IF(E105&lt;E104,1,0)))</f>
        <v>0</v>
      </c>
      <c r="AD105" s="267">
        <f t="shared" si="126"/>
        <v>0</v>
      </c>
      <c r="AE105" s="265">
        <f t="shared" si="127"/>
        <v>0</v>
      </c>
      <c r="AF105" s="15">
        <f t="shared" si="128"/>
        <v>0</v>
      </c>
      <c r="AG105" s="16">
        <f t="shared" si="129"/>
        <v>0</v>
      </c>
      <c r="AH105" s="16">
        <f t="shared" si="130"/>
        <v>0</v>
      </c>
      <c r="AI105" s="16">
        <f t="shared" si="131"/>
        <v>0</v>
      </c>
      <c r="AK105" s="15">
        <f>IF(ISERROR($L105),0,IF($L105&gt;$O105,MAX($AK$8:AK104)+1,0))</f>
        <v>0</v>
      </c>
      <c r="AL105" s="170" t="e">
        <f t="shared" ref="AL105:AL120" si="157">IF(L105&gt;O105,L105,#N/A)</f>
        <v>#N/A</v>
      </c>
      <c r="AN105" s="15" t="e">
        <f t="shared" si="132"/>
        <v>#N/A</v>
      </c>
      <c r="AO105" s="16" t="e">
        <f t="shared" ca="1" si="133"/>
        <v>#N/A</v>
      </c>
      <c r="AP105" s="16" t="e">
        <f>IF(C105&lt;=$E$3,IF(OR('Front sheet'!$O$3="",'Front sheet'!$O$3=0),NA(),'Front sheet'!$O$3),NA())</f>
        <v>#N/A</v>
      </c>
      <c r="AQ105" s="16" t="e">
        <f t="shared" ca="1" si="134"/>
        <v>#N/A</v>
      </c>
      <c r="AR105" s="16" t="e">
        <f t="shared" ca="1" si="135"/>
        <v>#N/A</v>
      </c>
      <c r="AS105" s="16" t="e">
        <f t="shared" ca="1" si="136"/>
        <v>#N/A</v>
      </c>
      <c r="AT105" s="16" t="e">
        <f t="shared" ca="1" si="137"/>
        <v>#N/A</v>
      </c>
      <c r="AU105" s="16" t="e">
        <f t="shared" si="138"/>
        <v>#N/A</v>
      </c>
      <c r="AV105" s="16" t="e">
        <f t="shared" ca="1" si="139"/>
        <v>#N/A</v>
      </c>
      <c r="AW105" s="199" t="str">
        <f t="shared" si="140"/>
        <v/>
      </c>
      <c r="AX105" s="203" t="str">
        <f t="shared" si="141"/>
        <v/>
      </c>
      <c r="AZ105" s="221">
        <v>97</v>
      </c>
      <c r="BA105" s="166" t="str">
        <f t="shared" ca="1" si="142"/>
        <v/>
      </c>
      <c r="BB105" s="32" t="str">
        <f t="shared" ref="BB105:BB120" si="158">D105</f>
        <v/>
      </c>
      <c r="BC105" s="100" t="e">
        <f t="shared" ref="BC105:BC120" ca="1" si="159">IF($BC$6=0,#N/A,IF(BA105=BC$7,$E105-$BB$2,#N/A))</f>
        <v>#N/A</v>
      </c>
      <c r="BD105" s="100" t="e">
        <f t="shared" ref="BD105:BD120" ca="1" si="160">IF($BD$6=0,#N/A,IF($BA105=BD$7,$E105-$BB$2,#N/A))</f>
        <v>#N/A</v>
      </c>
      <c r="BE105" s="100" t="e">
        <f t="shared" ref="BE105:BE120" si="161">IF($BE$6=0,#N/A,IF($BA105=BE$7,$E105-$BB$2,#N/A))</f>
        <v>#N/A</v>
      </c>
      <c r="BF105" s="100" t="e">
        <f t="shared" ref="BF105:BF120" si="162">IF($BF$6=0,#N/A,IF($BA105=BF$7,$E105-$BB$2,#N/A))</f>
        <v>#N/A</v>
      </c>
      <c r="BG105" s="223" t="e">
        <f t="shared" ref="BG105:BG120" si="163">IF($BG$6=0,#N/A,IF($BA105=BG$7,$E105-$BB$2,#N/A))</f>
        <v>#N/A</v>
      </c>
      <c r="BH105" s="246" t="str">
        <f t="shared" ca="1" si="143"/>
        <v/>
      </c>
      <c r="BI105" s="229" t="e">
        <f t="shared" ref="BI105:BI120" si="164">IF($BI$6=0,#N/A,IF(BH105=BI$7,$E105-$BB$2,#N/A))</f>
        <v>#N/A</v>
      </c>
      <c r="BJ105" s="100" t="e">
        <f t="shared" ref="BJ105:BJ120" si="165">IF($BJ$6=0,#N/A,IF(BH105=BJ$7,$E105-$BB$2,#N/A))</f>
        <v>#N/A</v>
      </c>
      <c r="BK105" s="100" t="e">
        <f t="shared" si="144"/>
        <v>#N/A</v>
      </c>
      <c r="BL105" s="100" t="e">
        <f t="shared" si="145"/>
        <v>#N/A</v>
      </c>
      <c r="BP105" s="3">
        <v>97</v>
      </c>
      <c r="BQ105" s="1" t="e">
        <f t="shared" ref="BQ105:BQ120" si="166">IF($BP105&lt;&gt;$E$3,NA(),IF(AND(ISERROR($AS105),ISERROR($AT105)),$BD$2,NA()))</f>
        <v>#N/A</v>
      </c>
      <c r="BR105" s="1" t="e">
        <f t="shared" ref="BR105:BR120" si="167">IF(BP105&lt;&gt;$E$3,NA(),IF($BP$6&lt;&gt;1,NA(),IF(ISERROR(AT105),NA(),$BD$2)))</f>
        <v>#N/A</v>
      </c>
      <c r="BS105" s="1" t="e">
        <f t="shared" ref="BS105:BS120" si="168">IF(BP105&lt;&gt;$E$3,NA(),IF($BP$6&lt;&gt;1,NA(),IF(ISERROR(AS105),NA(),$BD$2)))</f>
        <v>#N/A</v>
      </c>
      <c r="BU105" s="1">
        <v>97</v>
      </c>
      <c r="BV105" s="1" t="e">
        <f t="shared" ref="BV105:BV120" si="169">IF(BP105&lt;&gt;$E$3,NA(),IF($BP$6=1,NA(),IF(ISERROR(AT105),NA(),$BD$2)))</f>
        <v>#N/A</v>
      </c>
      <c r="BW105" s="1" t="e">
        <f t="shared" ref="BW105:BW120" si="170">IF(BP105&lt;&gt;$E$3,NA(),IF($BP$6=1,NA(),IF(ISERROR(AS105),NA(),$BD$2)))</f>
        <v>#N/A</v>
      </c>
      <c r="BY105" s="1">
        <v>97</v>
      </c>
      <c r="BZ105" s="1" t="e">
        <f t="shared" si="146"/>
        <v>#N/A</v>
      </c>
      <c r="CA105" s="1" t="e">
        <f t="shared" ref="CA105:CA120" si="171">IF(AND(BY105&lt;&gt;$E$3,BZ105&lt;&gt;1),NA(),IF(OR($BP$6=1,$BP$6=2),NA(),IF(ISERROR(AU105),NA(),$BD$2)))</f>
        <v>#N/A</v>
      </c>
      <c r="CB105" s="1" t="e">
        <f t="shared" si="147"/>
        <v>#N/A</v>
      </c>
      <c r="CC105" s="1" t="e">
        <f t="shared" ref="CC105:CC120" si="172">IF(AND(BY105&lt;&gt;$E$3,CB105&lt;&gt;1),NA(),IF(OR($BP$6=1,$BP$6=2),NA(),IF(ISERROR(AV105),NA(),$BD$2)))</f>
        <v>#N/A</v>
      </c>
      <c r="CD105" s="1"/>
      <c r="CE105" s="1"/>
      <c r="CF105" s="1">
        <v>97</v>
      </c>
      <c r="CG105" s="1" t="e">
        <f t="shared" ref="CG105:CG120" si="173">IF($BP$5="Neither",NA(),IF(CF105&lt;&gt;$E$3-$CG$6,NA(),IF($CF$6&lt;&gt;"Pass",NA(),$BD$2)))</f>
        <v>#N/A</v>
      </c>
      <c r="CH105" s="1" t="e">
        <f t="shared" ref="CH105:CH120" si="174">IF($BP$5="Neither",NA(),IF(CF105&lt;&gt;$E$3-$CG$6,NA(),IF($CF$6&lt;&gt;"Fail",NA(),$BD$2)))</f>
        <v>#N/A</v>
      </c>
      <c r="CI105" s="4" t="e">
        <f t="shared" ref="CI105:CI120" si="175">IF($BP$5="Neither",NA(),IF(CF105&lt;&gt;$E$3-$CG$6,NA(),IF($CF$6&lt;&gt;"Flip",NA(),$BD$2)))</f>
        <v>#N/A</v>
      </c>
      <c r="CK105" s="3">
        <f t="shared" ref="CK105:CK120" si="176">IF(ISERROR(E105),0,E105)</f>
        <v>0</v>
      </c>
      <c r="CL105" s="4">
        <f t="shared" ref="CL105:CL120" si="177">IF(ISERROR(E105),0,1)</f>
        <v>0</v>
      </c>
    </row>
    <row r="106" spans="2:90" x14ac:dyDescent="0.25">
      <c r="B106">
        <f t="shared" si="120"/>
        <v>0</v>
      </c>
      <c r="C106" s="3">
        <v>98</v>
      </c>
      <c r="D106" s="2" t="str">
        <f>IF('Front sheet'!I23="","",'Front sheet'!$I23)</f>
        <v/>
      </c>
      <c r="E106" s="1" t="e">
        <f>IF('Front sheet'!J23="",#N/A,'Front sheet'!J23)</f>
        <v>#N/A</v>
      </c>
      <c r="F106" s="1" t="str">
        <f t="shared" si="93"/>
        <v/>
      </c>
      <c r="G106" s="181" t="e">
        <f>IF(J106="",NA(),IF('Front sheet'!$T$7&lt;&gt;0,AVERAGE(Tally_CL),IF(F106=1,AVERAGE(Tally),IF(F106=2,AVERAGE(Tally2),IF(F106=3,AVERAGE(Tally3),IF(F106=4,AVERAGE(Tally4),IF(F106=5,AVERAGE(Tally5))))))))</f>
        <v>#N/A</v>
      </c>
      <c r="H106" s="181" t="e">
        <f t="shared" si="149"/>
        <v>#N/A</v>
      </c>
      <c r="I106" s="181" t="e">
        <f t="shared" si="150"/>
        <v>#N/A</v>
      </c>
      <c r="J106" s="4" t="str">
        <f t="shared" si="121"/>
        <v/>
      </c>
      <c r="K106" s="279" t="e">
        <f t="shared" si="122"/>
        <v>#N/A</v>
      </c>
      <c r="L106" s="15" t="e">
        <f t="shared" si="151"/>
        <v>#N/A</v>
      </c>
      <c r="M106" s="16" t="e">
        <f>IF(L106="",NA(),IF('Front sheet'!$T$7&lt;&gt;0,AVERAGE(MR_CL),IF(F106=1,AVERAGE(MR_1),IF(F106=2,AVERAGE(MR_2),IF(F106=3,AVERAGE(MR_3),IF(F106=4,AVERAGE(MR_4),IF(F106=5,AVERAGE(MR_5))))))))</f>
        <v>#N/A</v>
      </c>
      <c r="N106" s="16">
        <f t="shared" si="152"/>
        <v>0</v>
      </c>
      <c r="O106" s="170" t="e">
        <f t="shared" si="148"/>
        <v>#N/A</v>
      </c>
      <c r="Q106" s="15">
        <f>IF(ISERROR($E106),0,IF($E106&gt;$H106,MAX($Q$8:Q105)+1,0))</f>
        <v>0</v>
      </c>
      <c r="R106" s="170">
        <f>IF(ISERROR($E106),0,IF($E106&lt;$I106,MAX($R$8:R105)+1,0))</f>
        <v>0</v>
      </c>
      <c r="T106" s="15">
        <f t="shared" si="153"/>
        <v>0</v>
      </c>
      <c r="U106" s="170">
        <f t="shared" ca="1" si="123"/>
        <v>0</v>
      </c>
      <c r="W106" s="15">
        <f t="shared" si="154"/>
        <v>0</v>
      </c>
      <c r="X106" s="170">
        <f t="shared" ca="1" si="124"/>
        <v>0</v>
      </c>
      <c r="Z106" s="15">
        <f t="shared" si="155"/>
        <v>0</v>
      </c>
      <c r="AA106" s="267">
        <f t="shared" si="125"/>
        <v>0</v>
      </c>
      <c r="AC106" s="15">
        <f t="shared" si="156"/>
        <v>0</v>
      </c>
      <c r="AD106" s="267">
        <f t="shared" si="126"/>
        <v>0</v>
      </c>
      <c r="AE106" s="265">
        <f t="shared" si="127"/>
        <v>0</v>
      </c>
      <c r="AF106" s="15">
        <f t="shared" si="128"/>
        <v>0</v>
      </c>
      <c r="AG106" s="16">
        <f t="shared" si="129"/>
        <v>0</v>
      </c>
      <c r="AH106" s="16">
        <f t="shared" si="130"/>
        <v>0</v>
      </c>
      <c r="AI106" s="16">
        <f t="shared" si="131"/>
        <v>0</v>
      </c>
      <c r="AK106" s="15">
        <f>IF(ISERROR($L106),0,IF($L106&gt;$O106,MAX($AK$8:AK105)+1,0))</f>
        <v>0</v>
      </c>
      <c r="AL106" s="170" t="e">
        <f t="shared" si="157"/>
        <v>#N/A</v>
      </c>
      <c r="AN106" s="15" t="e">
        <f t="shared" si="132"/>
        <v>#N/A</v>
      </c>
      <c r="AO106" s="16" t="e">
        <f t="shared" ca="1" si="133"/>
        <v>#N/A</v>
      </c>
      <c r="AP106" s="16" t="e">
        <f>IF(C106&lt;=$E$3,IF(OR('Front sheet'!$O$3="",'Front sheet'!$O$3=0),NA(),'Front sheet'!$O$3),NA())</f>
        <v>#N/A</v>
      </c>
      <c r="AQ106" s="16" t="e">
        <f t="shared" ca="1" si="134"/>
        <v>#N/A</v>
      </c>
      <c r="AR106" s="16" t="e">
        <f t="shared" ca="1" si="135"/>
        <v>#N/A</v>
      </c>
      <c r="AS106" s="16" t="e">
        <f t="shared" ca="1" si="136"/>
        <v>#N/A</v>
      </c>
      <c r="AT106" s="16" t="e">
        <f t="shared" ca="1" si="137"/>
        <v>#N/A</v>
      </c>
      <c r="AU106" s="16" t="e">
        <f t="shared" si="138"/>
        <v>#N/A</v>
      </c>
      <c r="AV106" s="16" t="e">
        <f t="shared" ca="1" si="139"/>
        <v>#N/A</v>
      </c>
      <c r="AW106" s="199" t="str">
        <f t="shared" si="140"/>
        <v/>
      </c>
      <c r="AX106" s="203" t="str">
        <f t="shared" si="141"/>
        <v/>
      </c>
      <c r="AZ106" s="221">
        <v>98</v>
      </c>
      <c r="BA106" s="166" t="str">
        <f t="shared" ca="1" si="142"/>
        <v/>
      </c>
      <c r="BB106" s="32" t="str">
        <f t="shared" si="158"/>
        <v/>
      </c>
      <c r="BC106" s="100" t="e">
        <f t="shared" ca="1" si="159"/>
        <v>#N/A</v>
      </c>
      <c r="BD106" s="100" t="e">
        <f t="shared" ca="1" si="160"/>
        <v>#N/A</v>
      </c>
      <c r="BE106" s="100" t="e">
        <f t="shared" si="161"/>
        <v>#N/A</v>
      </c>
      <c r="BF106" s="100" t="e">
        <f t="shared" si="162"/>
        <v>#N/A</v>
      </c>
      <c r="BG106" s="223" t="e">
        <f t="shared" si="163"/>
        <v>#N/A</v>
      </c>
      <c r="BH106" s="246" t="str">
        <f t="shared" ca="1" si="143"/>
        <v/>
      </c>
      <c r="BI106" s="229" t="e">
        <f t="shared" si="164"/>
        <v>#N/A</v>
      </c>
      <c r="BJ106" s="100" t="e">
        <f t="shared" si="165"/>
        <v>#N/A</v>
      </c>
      <c r="BK106" s="100" t="e">
        <f t="shared" si="144"/>
        <v>#N/A</v>
      </c>
      <c r="BL106" s="100" t="e">
        <f t="shared" si="145"/>
        <v>#N/A</v>
      </c>
      <c r="BP106" s="3">
        <v>98</v>
      </c>
      <c r="BQ106" s="1" t="e">
        <f t="shared" si="166"/>
        <v>#N/A</v>
      </c>
      <c r="BR106" s="1" t="e">
        <f t="shared" si="167"/>
        <v>#N/A</v>
      </c>
      <c r="BS106" s="1" t="e">
        <f t="shared" si="168"/>
        <v>#N/A</v>
      </c>
      <c r="BU106" s="1">
        <v>98</v>
      </c>
      <c r="BV106" s="1" t="e">
        <f t="shared" si="169"/>
        <v>#N/A</v>
      </c>
      <c r="BW106" s="1" t="e">
        <f t="shared" si="170"/>
        <v>#N/A</v>
      </c>
      <c r="BY106" s="1">
        <v>98</v>
      </c>
      <c r="BZ106" s="1" t="e">
        <f t="shared" si="146"/>
        <v>#N/A</v>
      </c>
      <c r="CA106" s="1" t="e">
        <f t="shared" si="171"/>
        <v>#N/A</v>
      </c>
      <c r="CB106" s="1" t="e">
        <f t="shared" si="147"/>
        <v>#N/A</v>
      </c>
      <c r="CC106" s="1" t="e">
        <f t="shared" si="172"/>
        <v>#N/A</v>
      </c>
      <c r="CD106" s="1"/>
      <c r="CE106" s="1"/>
      <c r="CF106" s="1">
        <v>98</v>
      </c>
      <c r="CG106" s="1" t="e">
        <f t="shared" si="173"/>
        <v>#N/A</v>
      </c>
      <c r="CH106" s="1" t="e">
        <f t="shared" si="174"/>
        <v>#N/A</v>
      </c>
      <c r="CI106" s="4" t="e">
        <f t="shared" si="175"/>
        <v>#N/A</v>
      </c>
      <c r="CK106" s="3">
        <f t="shared" si="176"/>
        <v>0</v>
      </c>
      <c r="CL106" s="4">
        <f t="shared" si="177"/>
        <v>0</v>
      </c>
    </row>
    <row r="107" spans="2:90" x14ac:dyDescent="0.25">
      <c r="B107">
        <f t="shared" si="120"/>
        <v>0</v>
      </c>
      <c r="C107" s="3">
        <v>99</v>
      </c>
      <c r="D107" s="2" t="str">
        <f>IF('Front sheet'!I24="","",'Front sheet'!$I24)</f>
        <v/>
      </c>
      <c r="E107" s="1" t="e">
        <f>IF('Front sheet'!J24="",#N/A,'Front sheet'!J24)</f>
        <v>#N/A</v>
      </c>
      <c r="F107" s="1" t="str">
        <f t="shared" si="93"/>
        <v/>
      </c>
      <c r="G107" s="181" t="e">
        <f>IF(J107="",NA(),IF('Front sheet'!$T$7&lt;&gt;0,AVERAGE(Tally_CL),IF(F107=1,AVERAGE(Tally),IF(F107=2,AVERAGE(Tally2),IF(F107=3,AVERAGE(Tally3),IF(F107=4,AVERAGE(Tally4),IF(F107=5,AVERAGE(Tally5))))))))</f>
        <v>#N/A</v>
      </c>
      <c r="H107" s="181" t="e">
        <f t="shared" si="149"/>
        <v>#N/A</v>
      </c>
      <c r="I107" s="181" t="e">
        <f t="shared" si="150"/>
        <v>#N/A</v>
      </c>
      <c r="J107" s="4" t="str">
        <f t="shared" si="121"/>
        <v/>
      </c>
      <c r="K107" s="279" t="e">
        <f t="shared" si="122"/>
        <v>#N/A</v>
      </c>
      <c r="L107" s="15" t="e">
        <f t="shared" si="151"/>
        <v>#N/A</v>
      </c>
      <c r="M107" s="16" t="e">
        <f>IF(L107="",NA(),IF('Front sheet'!$T$7&lt;&gt;0,AVERAGE(MR_CL),IF(F107=1,AVERAGE(MR_1),IF(F107=2,AVERAGE(MR_2),IF(F107=3,AVERAGE(MR_3),IF(F107=4,AVERAGE(MR_4),IF(F107=5,AVERAGE(MR_5))))))))</f>
        <v>#N/A</v>
      </c>
      <c r="N107" s="16">
        <f t="shared" si="152"/>
        <v>0</v>
      </c>
      <c r="O107" s="170" t="e">
        <f t="shared" si="148"/>
        <v>#N/A</v>
      </c>
      <c r="Q107" s="15">
        <f>IF(ISERROR($E107),0,IF($E107&gt;$H107,MAX($Q$8:Q106)+1,0))</f>
        <v>0</v>
      </c>
      <c r="R107" s="170">
        <f>IF(ISERROR($E107),0,IF($E107&lt;$I107,MAX($R$8:R106)+1,0))</f>
        <v>0</v>
      </c>
      <c r="T107" s="15">
        <f t="shared" si="153"/>
        <v>0</v>
      </c>
      <c r="U107" s="170">
        <f t="shared" ca="1" si="123"/>
        <v>0</v>
      </c>
      <c r="W107" s="15">
        <f t="shared" si="154"/>
        <v>0</v>
      </c>
      <c r="X107" s="170">
        <f t="shared" ca="1" si="124"/>
        <v>0</v>
      </c>
      <c r="Z107" s="15">
        <f t="shared" si="155"/>
        <v>0</v>
      </c>
      <c r="AA107" s="267">
        <f t="shared" si="125"/>
        <v>0</v>
      </c>
      <c r="AC107" s="15">
        <f t="shared" si="156"/>
        <v>0</v>
      </c>
      <c r="AD107" s="267">
        <f t="shared" si="126"/>
        <v>0</v>
      </c>
      <c r="AE107" s="265">
        <f t="shared" si="127"/>
        <v>0</v>
      </c>
      <c r="AF107" s="15">
        <f t="shared" si="128"/>
        <v>0</v>
      </c>
      <c r="AG107" s="16">
        <f t="shared" si="129"/>
        <v>0</v>
      </c>
      <c r="AH107" s="16">
        <f t="shared" si="130"/>
        <v>0</v>
      </c>
      <c r="AI107" s="16">
        <f t="shared" si="131"/>
        <v>0</v>
      </c>
      <c r="AK107" s="15">
        <f>IF(ISERROR($L107),0,IF($L107&gt;$O107,MAX($AK$8:AK106)+1,0))</f>
        <v>0</v>
      </c>
      <c r="AL107" s="170" t="e">
        <f t="shared" si="157"/>
        <v>#N/A</v>
      </c>
      <c r="AN107" s="15" t="e">
        <f t="shared" si="132"/>
        <v>#N/A</v>
      </c>
      <c r="AO107" s="16" t="e">
        <f t="shared" ca="1" si="133"/>
        <v>#N/A</v>
      </c>
      <c r="AP107" s="16" t="e">
        <f>IF(C107&lt;=$E$3,IF(OR('Front sheet'!$O$3="",'Front sheet'!$O$3=0),NA(),'Front sheet'!$O$3),NA())</f>
        <v>#N/A</v>
      </c>
      <c r="AQ107" s="16" t="e">
        <f t="shared" ca="1" si="134"/>
        <v>#N/A</v>
      </c>
      <c r="AR107" s="16" t="e">
        <f t="shared" ca="1" si="135"/>
        <v>#N/A</v>
      </c>
      <c r="AS107" s="16" t="e">
        <f t="shared" ca="1" si="136"/>
        <v>#N/A</v>
      </c>
      <c r="AT107" s="16" t="e">
        <f t="shared" ca="1" si="137"/>
        <v>#N/A</v>
      </c>
      <c r="AU107" s="16" t="e">
        <f t="shared" si="138"/>
        <v>#N/A</v>
      </c>
      <c r="AV107" s="16" t="e">
        <f t="shared" ca="1" si="139"/>
        <v>#N/A</v>
      </c>
      <c r="AW107" s="199" t="str">
        <f t="shared" si="140"/>
        <v/>
      </c>
      <c r="AX107" s="203" t="str">
        <f t="shared" si="141"/>
        <v/>
      </c>
      <c r="AZ107" s="221">
        <v>99</v>
      </c>
      <c r="BA107" s="166" t="str">
        <f t="shared" ca="1" si="142"/>
        <v/>
      </c>
      <c r="BB107" s="32" t="str">
        <f t="shared" si="158"/>
        <v/>
      </c>
      <c r="BC107" s="100" t="e">
        <f t="shared" ca="1" si="159"/>
        <v>#N/A</v>
      </c>
      <c r="BD107" s="100" t="e">
        <f t="shared" ca="1" si="160"/>
        <v>#N/A</v>
      </c>
      <c r="BE107" s="100" t="e">
        <f t="shared" si="161"/>
        <v>#N/A</v>
      </c>
      <c r="BF107" s="100" t="e">
        <f t="shared" si="162"/>
        <v>#N/A</v>
      </c>
      <c r="BG107" s="223" t="e">
        <f t="shared" si="163"/>
        <v>#N/A</v>
      </c>
      <c r="BH107" s="246" t="str">
        <f t="shared" ca="1" si="143"/>
        <v/>
      </c>
      <c r="BI107" s="229" t="e">
        <f t="shared" si="164"/>
        <v>#N/A</v>
      </c>
      <c r="BJ107" s="100" t="e">
        <f t="shared" si="165"/>
        <v>#N/A</v>
      </c>
      <c r="BK107" s="100" t="e">
        <f t="shared" si="144"/>
        <v>#N/A</v>
      </c>
      <c r="BL107" s="100" t="e">
        <f t="shared" si="145"/>
        <v>#N/A</v>
      </c>
      <c r="BP107" s="3">
        <v>99</v>
      </c>
      <c r="BQ107" s="1" t="e">
        <f t="shared" si="166"/>
        <v>#N/A</v>
      </c>
      <c r="BR107" s="1" t="e">
        <f t="shared" si="167"/>
        <v>#N/A</v>
      </c>
      <c r="BS107" s="1" t="e">
        <f t="shared" si="168"/>
        <v>#N/A</v>
      </c>
      <c r="BU107" s="1">
        <v>99</v>
      </c>
      <c r="BV107" s="1" t="e">
        <f t="shared" si="169"/>
        <v>#N/A</v>
      </c>
      <c r="BW107" s="1" t="e">
        <f t="shared" si="170"/>
        <v>#N/A</v>
      </c>
      <c r="BY107" s="1">
        <v>99</v>
      </c>
      <c r="BZ107" s="1" t="e">
        <f t="shared" si="146"/>
        <v>#N/A</v>
      </c>
      <c r="CA107" s="1" t="e">
        <f t="shared" si="171"/>
        <v>#N/A</v>
      </c>
      <c r="CB107" s="1" t="e">
        <f t="shared" si="147"/>
        <v>#N/A</v>
      </c>
      <c r="CC107" s="1" t="e">
        <f t="shared" si="172"/>
        <v>#N/A</v>
      </c>
      <c r="CD107" s="1"/>
      <c r="CE107" s="1"/>
      <c r="CF107" s="1">
        <v>99</v>
      </c>
      <c r="CG107" s="1" t="e">
        <f t="shared" si="173"/>
        <v>#N/A</v>
      </c>
      <c r="CH107" s="1" t="e">
        <f t="shared" si="174"/>
        <v>#N/A</v>
      </c>
      <c r="CI107" s="4" t="e">
        <f t="shared" si="175"/>
        <v>#N/A</v>
      </c>
      <c r="CK107" s="3">
        <f t="shared" si="176"/>
        <v>0</v>
      </c>
      <c r="CL107" s="4">
        <f t="shared" si="177"/>
        <v>0</v>
      </c>
    </row>
    <row r="108" spans="2:90" x14ac:dyDescent="0.25">
      <c r="B108">
        <f t="shared" si="120"/>
        <v>0</v>
      </c>
      <c r="C108" s="3">
        <v>100</v>
      </c>
      <c r="D108" s="2" t="str">
        <f>IF('Front sheet'!I25="","",'Front sheet'!$I25)</f>
        <v/>
      </c>
      <c r="E108" s="1" t="e">
        <f>IF('Front sheet'!J25="",#N/A,'Front sheet'!J25)</f>
        <v>#N/A</v>
      </c>
      <c r="F108" s="1" t="str">
        <f t="shared" si="93"/>
        <v/>
      </c>
      <c r="G108" s="181" t="e">
        <f>IF(J108="",NA(),IF('Front sheet'!$T$7&lt;&gt;0,AVERAGE(Tally_CL),IF(F108=1,AVERAGE(Tally),IF(F108=2,AVERAGE(Tally2),IF(F108=3,AVERAGE(Tally3),IF(F108=4,AVERAGE(Tally4),IF(F108=5,AVERAGE(Tally5))))))))</f>
        <v>#N/A</v>
      </c>
      <c r="H108" s="181" t="e">
        <f t="shared" si="149"/>
        <v>#N/A</v>
      </c>
      <c r="I108" s="181" t="e">
        <f t="shared" si="150"/>
        <v>#N/A</v>
      </c>
      <c r="J108" s="4" t="str">
        <f t="shared" si="121"/>
        <v/>
      </c>
      <c r="K108" s="279" t="e">
        <f t="shared" si="122"/>
        <v>#N/A</v>
      </c>
      <c r="L108" s="15" t="e">
        <f t="shared" si="151"/>
        <v>#N/A</v>
      </c>
      <c r="M108" s="16" t="e">
        <f>IF(L108="",NA(),IF('Front sheet'!$T$7&lt;&gt;0,AVERAGE(MR_CL),IF(F108=1,AVERAGE(MR_1),IF(F108=2,AVERAGE(MR_2),IF(F108=3,AVERAGE(MR_3),IF(F108=4,AVERAGE(MR_4),IF(F108=5,AVERAGE(MR_5))))))))</f>
        <v>#N/A</v>
      </c>
      <c r="N108" s="16">
        <f t="shared" si="152"/>
        <v>0</v>
      </c>
      <c r="O108" s="170" t="e">
        <f t="shared" si="148"/>
        <v>#N/A</v>
      </c>
      <c r="Q108" s="15">
        <f>IF(ISERROR($E108),0,IF($E108&gt;$H108,MAX($Q$8:Q107)+1,0))</f>
        <v>0</v>
      </c>
      <c r="R108" s="170">
        <f>IF(ISERROR($E108),0,IF($E108&lt;$I108,MAX($R$8:R107)+1,0))</f>
        <v>0</v>
      </c>
      <c r="T108" s="15">
        <f t="shared" si="153"/>
        <v>0</v>
      </c>
      <c r="U108" s="170">
        <f t="shared" ca="1" si="123"/>
        <v>0</v>
      </c>
      <c r="W108" s="15">
        <f t="shared" si="154"/>
        <v>0</v>
      </c>
      <c r="X108" s="170">
        <f t="shared" ca="1" si="124"/>
        <v>0</v>
      </c>
      <c r="Z108" s="15">
        <f t="shared" si="155"/>
        <v>0</v>
      </c>
      <c r="AA108" s="267">
        <f t="shared" si="125"/>
        <v>0</v>
      </c>
      <c r="AC108" s="15">
        <f t="shared" si="156"/>
        <v>0</v>
      </c>
      <c r="AD108" s="267">
        <f t="shared" si="126"/>
        <v>0</v>
      </c>
      <c r="AE108" s="265">
        <f t="shared" si="127"/>
        <v>0</v>
      </c>
      <c r="AF108" s="15">
        <f t="shared" si="128"/>
        <v>0</v>
      </c>
      <c r="AG108" s="16">
        <f t="shared" si="129"/>
        <v>0</v>
      </c>
      <c r="AH108" s="16">
        <f t="shared" si="130"/>
        <v>0</v>
      </c>
      <c r="AI108" s="16">
        <f t="shared" si="131"/>
        <v>0</v>
      </c>
      <c r="AK108" s="15">
        <f>IF(ISERROR($L108),0,IF($L108&gt;$O108,MAX($AK$8:AK107)+1,0))</f>
        <v>0</v>
      </c>
      <c r="AL108" s="170" t="e">
        <f t="shared" si="157"/>
        <v>#N/A</v>
      </c>
      <c r="AN108" s="15" t="e">
        <f t="shared" si="132"/>
        <v>#N/A</v>
      </c>
      <c r="AO108" s="16" t="e">
        <f t="shared" ca="1" si="133"/>
        <v>#N/A</v>
      </c>
      <c r="AP108" s="16" t="e">
        <f>IF(C108&lt;=$E$3,IF(OR('Front sheet'!$O$3="",'Front sheet'!$O$3=0),NA(),'Front sheet'!$O$3),NA())</f>
        <v>#N/A</v>
      </c>
      <c r="AQ108" s="16" t="e">
        <f t="shared" ca="1" si="134"/>
        <v>#N/A</v>
      </c>
      <c r="AR108" s="16" t="e">
        <f t="shared" ca="1" si="135"/>
        <v>#N/A</v>
      </c>
      <c r="AS108" s="16" t="e">
        <f t="shared" ca="1" si="136"/>
        <v>#N/A</v>
      </c>
      <c r="AT108" s="16" t="e">
        <f t="shared" ca="1" si="137"/>
        <v>#N/A</v>
      </c>
      <c r="AU108" s="16" t="e">
        <f t="shared" si="138"/>
        <v>#N/A</v>
      </c>
      <c r="AV108" s="16" t="e">
        <f t="shared" ca="1" si="139"/>
        <v>#N/A</v>
      </c>
      <c r="AW108" s="199" t="str">
        <f t="shared" si="140"/>
        <v/>
      </c>
      <c r="AX108" s="203" t="str">
        <f t="shared" si="141"/>
        <v/>
      </c>
      <c r="AZ108" s="221">
        <v>100</v>
      </c>
      <c r="BA108" s="166" t="str">
        <f t="shared" ca="1" si="142"/>
        <v/>
      </c>
      <c r="BB108" s="32" t="str">
        <f t="shared" si="158"/>
        <v/>
      </c>
      <c r="BC108" s="100" t="e">
        <f t="shared" ca="1" si="159"/>
        <v>#N/A</v>
      </c>
      <c r="BD108" s="100" t="e">
        <f t="shared" ca="1" si="160"/>
        <v>#N/A</v>
      </c>
      <c r="BE108" s="100" t="e">
        <f t="shared" si="161"/>
        <v>#N/A</v>
      </c>
      <c r="BF108" s="100" t="e">
        <f t="shared" si="162"/>
        <v>#N/A</v>
      </c>
      <c r="BG108" s="223" t="e">
        <f t="shared" si="163"/>
        <v>#N/A</v>
      </c>
      <c r="BH108" s="246" t="str">
        <f t="shared" ca="1" si="143"/>
        <v/>
      </c>
      <c r="BI108" s="229" t="e">
        <f t="shared" si="164"/>
        <v>#N/A</v>
      </c>
      <c r="BJ108" s="100" t="e">
        <f t="shared" si="165"/>
        <v>#N/A</v>
      </c>
      <c r="BK108" s="100" t="e">
        <f t="shared" si="144"/>
        <v>#N/A</v>
      </c>
      <c r="BL108" s="100" t="e">
        <f t="shared" si="145"/>
        <v>#N/A</v>
      </c>
      <c r="BP108" s="3">
        <v>100</v>
      </c>
      <c r="BQ108" s="1" t="e">
        <f t="shared" si="166"/>
        <v>#N/A</v>
      </c>
      <c r="BR108" s="1" t="e">
        <f t="shared" si="167"/>
        <v>#N/A</v>
      </c>
      <c r="BS108" s="1" t="e">
        <f t="shared" si="168"/>
        <v>#N/A</v>
      </c>
      <c r="BU108" s="1">
        <v>100</v>
      </c>
      <c r="BV108" s="1" t="e">
        <f t="shared" si="169"/>
        <v>#N/A</v>
      </c>
      <c r="BW108" s="1" t="e">
        <f t="shared" si="170"/>
        <v>#N/A</v>
      </c>
      <c r="BY108" s="1">
        <v>100</v>
      </c>
      <c r="BZ108" s="1" t="e">
        <f t="shared" si="146"/>
        <v>#N/A</v>
      </c>
      <c r="CA108" s="1" t="e">
        <f t="shared" si="171"/>
        <v>#N/A</v>
      </c>
      <c r="CB108" s="1" t="e">
        <f t="shared" si="147"/>
        <v>#N/A</v>
      </c>
      <c r="CC108" s="1" t="e">
        <f t="shared" si="172"/>
        <v>#N/A</v>
      </c>
      <c r="CD108" s="1"/>
      <c r="CE108" s="1"/>
      <c r="CF108" s="1">
        <v>100</v>
      </c>
      <c r="CG108" s="1" t="e">
        <f t="shared" si="173"/>
        <v>#N/A</v>
      </c>
      <c r="CH108" s="1" t="e">
        <f t="shared" si="174"/>
        <v>#N/A</v>
      </c>
      <c r="CI108" s="4" t="e">
        <f t="shared" si="175"/>
        <v>#N/A</v>
      </c>
      <c r="CK108" s="3">
        <f t="shared" si="176"/>
        <v>0</v>
      </c>
      <c r="CL108" s="4">
        <f t="shared" si="177"/>
        <v>0</v>
      </c>
    </row>
    <row r="109" spans="2:90" x14ac:dyDescent="0.25">
      <c r="B109">
        <f t="shared" si="120"/>
        <v>0</v>
      </c>
      <c r="C109" s="3">
        <v>101</v>
      </c>
      <c r="D109" s="2" t="str">
        <f>IF('Front sheet'!I26="","",'Front sheet'!$I26)</f>
        <v/>
      </c>
      <c r="E109" s="1" t="e">
        <f>IF('Front sheet'!J26="",#N/A,'Front sheet'!J26)</f>
        <v>#N/A</v>
      </c>
      <c r="F109" s="1" t="str">
        <f t="shared" si="93"/>
        <v/>
      </c>
      <c r="G109" s="181" t="e">
        <f>IF(J109="",NA(),IF('Front sheet'!$T$7&lt;&gt;0,AVERAGE(Tally_CL),IF(F109=1,AVERAGE(Tally),IF(F109=2,AVERAGE(Tally2),IF(F109=3,AVERAGE(Tally3),IF(F109=4,AVERAGE(Tally4),IF(F109=5,AVERAGE(Tally5))))))))</f>
        <v>#N/A</v>
      </c>
      <c r="H109" s="181" t="e">
        <f t="shared" si="149"/>
        <v>#N/A</v>
      </c>
      <c r="I109" s="181" t="e">
        <f t="shared" si="150"/>
        <v>#N/A</v>
      </c>
      <c r="J109" s="4" t="str">
        <f t="shared" si="121"/>
        <v/>
      </c>
      <c r="K109" s="279" t="e">
        <f t="shared" si="122"/>
        <v>#N/A</v>
      </c>
      <c r="L109" s="15" t="e">
        <f t="shared" si="151"/>
        <v>#N/A</v>
      </c>
      <c r="M109" s="16" t="e">
        <f>IF(L109="",NA(),IF('Front sheet'!$T$7&lt;&gt;0,AVERAGE(MR_CL),IF(F109=1,AVERAGE(MR_1),IF(F109=2,AVERAGE(MR_2),IF(F109=3,AVERAGE(MR_3),IF(F109=4,AVERAGE(MR_4),IF(F109=5,AVERAGE(MR_5))))))))</f>
        <v>#N/A</v>
      </c>
      <c r="N109" s="16">
        <f t="shared" si="152"/>
        <v>0</v>
      </c>
      <c r="O109" s="170" t="e">
        <f t="shared" si="148"/>
        <v>#N/A</v>
      </c>
      <c r="Q109" s="15">
        <f>IF(ISERROR($E109),0,IF($E109&gt;$H109,MAX($Q$8:Q108)+1,0))</f>
        <v>0</v>
      </c>
      <c r="R109" s="170">
        <f>IF(ISERROR($E109),0,IF($E109&lt;$I109,MAX($R$8:R108)+1,0))</f>
        <v>0</v>
      </c>
      <c r="T109" s="15">
        <f t="shared" si="153"/>
        <v>0</v>
      </c>
      <c r="U109" s="170">
        <f t="shared" ca="1" si="123"/>
        <v>0</v>
      </c>
      <c r="W109" s="15">
        <f t="shared" si="154"/>
        <v>0</v>
      </c>
      <c r="X109" s="170">
        <f t="shared" ca="1" si="124"/>
        <v>0</v>
      </c>
      <c r="Z109" s="15">
        <f t="shared" si="155"/>
        <v>0</v>
      </c>
      <c r="AA109" s="267">
        <f t="shared" si="125"/>
        <v>0</v>
      </c>
      <c r="AC109" s="15">
        <f t="shared" si="156"/>
        <v>0</v>
      </c>
      <c r="AD109" s="267">
        <f t="shared" si="126"/>
        <v>0</v>
      </c>
      <c r="AE109" s="265">
        <f t="shared" si="127"/>
        <v>0</v>
      </c>
      <c r="AF109" s="15">
        <f t="shared" si="128"/>
        <v>0</v>
      </c>
      <c r="AG109" s="16">
        <f t="shared" si="129"/>
        <v>0</v>
      </c>
      <c r="AH109" s="16">
        <f t="shared" si="130"/>
        <v>0</v>
      </c>
      <c r="AI109" s="16">
        <f t="shared" si="131"/>
        <v>0</v>
      </c>
      <c r="AK109" s="15">
        <f>IF(ISERROR($L109),0,IF($L109&gt;$O109,MAX($AK$8:AK108)+1,0))</f>
        <v>0</v>
      </c>
      <c r="AL109" s="170" t="e">
        <f t="shared" si="157"/>
        <v>#N/A</v>
      </c>
      <c r="AN109" s="15" t="e">
        <f t="shared" si="132"/>
        <v>#N/A</v>
      </c>
      <c r="AO109" s="16" t="e">
        <f t="shared" ca="1" si="133"/>
        <v>#N/A</v>
      </c>
      <c r="AP109" s="16" t="e">
        <f>IF(C109&lt;=$E$3,IF(OR('Front sheet'!$O$3="",'Front sheet'!$O$3=0),NA(),'Front sheet'!$O$3),NA())</f>
        <v>#N/A</v>
      </c>
      <c r="AQ109" s="16" t="e">
        <f t="shared" ca="1" si="134"/>
        <v>#N/A</v>
      </c>
      <c r="AR109" s="16" t="e">
        <f t="shared" ca="1" si="135"/>
        <v>#N/A</v>
      </c>
      <c r="AS109" s="16" t="e">
        <f t="shared" ca="1" si="136"/>
        <v>#N/A</v>
      </c>
      <c r="AT109" s="16" t="e">
        <f t="shared" ca="1" si="137"/>
        <v>#N/A</v>
      </c>
      <c r="AU109" s="16" t="e">
        <f t="shared" si="138"/>
        <v>#N/A</v>
      </c>
      <c r="AV109" s="16" t="e">
        <f t="shared" ca="1" si="139"/>
        <v>#N/A</v>
      </c>
      <c r="AW109" s="199" t="str">
        <f t="shared" si="140"/>
        <v/>
      </c>
      <c r="AX109" s="203" t="str">
        <f t="shared" si="141"/>
        <v/>
      </c>
      <c r="AZ109" s="221">
        <v>101</v>
      </c>
      <c r="BA109" s="166" t="str">
        <f t="shared" ca="1" si="142"/>
        <v/>
      </c>
      <c r="BB109" s="32" t="str">
        <f t="shared" si="158"/>
        <v/>
      </c>
      <c r="BC109" s="100" t="e">
        <f t="shared" ca="1" si="159"/>
        <v>#N/A</v>
      </c>
      <c r="BD109" s="100" t="e">
        <f t="shared" ca="1" si="160"/>
        <v>#N/A</v>
      </c>
      <c r="BE109" s="100" t="e">
        <f t="shared" si="161"/>
        <v>#N/A</v>
      </c>
      <c r="BF109" s="100" t="e">
        <f t="shared" si="162"/>
        <v>#N/A</v>
      </c>
      <c r="BG109" s="223" t="e">
        <f t="shared" si="163"/>
        <v>#N/A</v>
      </c>
      <c r="BH109" s="246" t="str">
        <f t="shared" ca="1" si="143"/>
        <v/>
      </c>
      <c r="BI109" s="229" t="e">
        <f t="shared" si="164"/>
        <v>#N/A</v>
      </c>
      <c r="BJ109" s="100" t="e">
        <f t="shared" si="165"/>
        <v>#N/A</v>
      </c>
      <c r="BK109" s="100" t="e">
        <f t="shared" si="144"/>
        <v>#N/A</v>
      </c>
      <c r="BL109" s="100" t="e">
        <f t="shared" si="145"/>
        <v>#N/A</v>
      </c>
      <c r="BP109" s="3">
        <v>101</v>
      </c>
      <c r="BQ109" s="1" t="e">
        <f t="shared" si="166"/>
        <v>#N/A</v>
      </c>
      <c r="BR109" s="1" t="e">
        <f t="shared" si="167"/>
        <v>#N/A</v>
      </c>
      <c r="BS109" s="1" t="e">
        <f t="shared" si="168"/>
        <v>#N/A</v>
      </c>
      <c r="BU109" s="1">
        <v>101</v>
      </c>
      <c r="BV109" s="1" t="e">
        <f t="shared" si="169"/>
        <v>#N/A</v>
      </c>
      <c r="BW109" s="1" t="e">
        <f t="shared" si="170"/>
        <v>#N/A</v>
      </c>
      <c r="BY109" s="1">
        <v>101</v>
      </c>
      <c r="BZ109" s="1" t="e">
        <f t="shared" si="146"/>
        <v>#N/A</v>
      </c>
      <c r="CA109" s="1" t="e">
        <f t="shared" si="171"/>
        <v>#N/A</v>
      </c>
      <c r="CB109" s="1" t="e">
        <f t="shared" si="147"/>
        <v>#N/A</v>
      </c>
      <c r="CC109" s="1" t="e">
        <f t="shared" si="172"/>
        <v>#N/A</v>
      </c>
      <c r="CD109" s="1"/>
      <c r="CE109" s="1"/>
      <c r="CF109" s="1">
        <v>101</v>
      </c>
      <c r="CG109" s="1" t="e">
        <f t="shared" si="173"/>
        <v>#N/A</v>
      </c>
      <c r="CH109" s="1" t="e">
        <f t="shared" si="174"/>
        <v>#N/A</v>
      </c>
      <c r="CI109" s="4" t="e">
        <f t="shared" si="175"/>
        <v>#N/A</v>
      </c>
      <c r="CK109" s="3">
        <f t="shared" si="176"/>
        <v>0</v>
      </c>
      <c r="CL109" s="4">
        <f t="shared" si="177"/>
        <v>0</v>
      </c>
    </row>
    <row r="110" spans="2:90" x14ac:dyDescent="0.25">
      <c r="B110">
        <f t="shared" si="120"/>
        <v>0</v>
      </c>
      <c r="C110" s="3">
        <v>102</v>
      </c>
      <c r="D110" s="2" t="str">
        <f>IF('Front sheet'!I27="","",'Front sheet'!$I27)</f>
        <v/>
      </c>
      <c r="E110" s="1" t="e">
        <f>IF('Front sheet'!J27="",#N/A,'Front sheet'!J27)</f>
        <v>#N/A</v>
      </c>
      <c r="F110" s="1" t="str">
        <f t="shared" si="93"/>
        <v/>
      </c>
      <c r="G110" s="181" t="e">
        <f>IF(J110="",NA(),IF('Front sheet'!$T$7&lt;&gt;0,AVERAGE(Tally_CL),IF(F110=1,AVERAGE(Tally),IF(F110=2,AVERAGE(Tally2),IF(F110=3,AVERAGE(Tally3),IF(F110=4,AVERAGE(Tally4),IF(F110=5,AVERAGE(Tally5))))))))</f>
        <v>#N/A</v>
      </c>
      <c r="H110" s="181" t="e">
        <f t="shared" si="149"/>
        <v>#N/A</v>
      </c>
      <c r="I110" s="181" t="e">
        <f t="shared" si="150"/>
        <v>#N/A</v>
      </c>
      <c r="J110" s="4" t="str">
        <f t="shared" si="121"/>
        <v/>
      </c>
      <c r="K110" s="279" t="e">
        <f t="shared" si="122"/>
        <v>#N/A</v>
      </c>
      <c r="L110" s="15" t="e">
        <f t="shared" si="151"/>
        <v>#N/A</v>
      </c>
      <c r="M110" s="16" t="e">
        <f>IF(L110="",NA(),IF('Front sheet'!$T$7&lt;&gt;0,AVERAGE(MR_CL),IF(F110=1,AVERAGE(MR_1),IF(F110=2,AVERAGE(MR_2),IF(F110=3,AVERAGE(MR_3),IF(F110=4,AVERAGE(MR_4),IF(F110=5,AVERAGE(MR_5))))))))</f>
        <v>#N/A</v>
      </c>
      <c r="N110" s="16">
        <f t="shared" si="152"/>
        <v>0</v>
      </c>
      <c r="O110" s="170" t="e">
        <f t="shared" si="148"/>
        <v>#N/A</v>
      </c>
      <c r="Q110" s="15">
        <f>IF(ISERROR($E110),0,IF($E110&gt;$H110,MAX($Q$8:Q109)+1,0))</f>
        <v>0</v>
      </c>
      <c r="R110" s="170">
        <f>IF(ISERROR($E110),0,IF($E110&lt;$I110,MAX($R$8:R109)+1,0))</f>
        <v>0</v>
      </c>
      <c r="T110" s="15">
        <f t="shared" si="153"/>
        <v>0</v>
      </c>
      <c r="U110" s="170">
        <f t="shared" ca="1" si="123"/>
        <v>0</v>
      </c>
      <c r="W110" s="15">
        <f t="shared" si="154"/>
        <v>0</v>
      </c>
      <c r="X110" s="170">
        <f t="shared" ca="1" si="124"/>
        <v>0</v>
      </c>
      <c r="Z110" s="15">
        <f t="shared" si="155"/>
        <v>0</v>
      </c>
      <c r="AA110" s="267">
        <f t="shared" si="125"/>
        <v>0</v>
      </c>
      <c r="AC110" s="15">
        <f t="shared" si="156"/>
        <v>0</v>
      </c>
      <c r="AD110" s="267">
        <f t="shared" si="126"/>
        <v>0</v>
      </c>
      <c r="AE110" s="265">
        <f t="shared" si="127"/>
        <v>0</v>
      </c>
      <c r="AF110" s="15">
        <f t="shared" si="128"/>
        <v>0</v>
      </c>
      <c r="AG110" s="16">
        <f t="shared" si="129"/>
        <v>0</v>
      </c>
      <c r="AH110" s="16">
        <f t="shared" si="130"/>
        <v>0</v>
      </c>
      <c r="AI110" s="16">
        <f t="shared" si="131"/>
        <v>0</v>
      </c>
      <c r="AK110" s="15">
        <f>IF(ISERROR($L110),0,IF($L110&gt;$O110,MAX($AK$8:AK109)+1,0))</f>
        <v>0</v>
      </c>
      <c r="AL110" s="170" t="e">
        <f t="shared" si="157"/>
        <v>#N/A</v>
      </c>
      <c r="AN110" s="15" t="e">
        <f t="shared" si="132"/>
        <v>#N/A</v>
      </c>
      <c r="AO110" s="16" t="e">
        <f t="shared" ca="1" si="133"/>
        <v>#N/A</v>
      </c>
      <c r="AP110" s="16" t="e">
        <f>IF(C110&lt;=$E$3,IF(OR('Front sheet'!$O$3="",'Front sheet'!$O$3=0),NA(),'Front sheet'!$O$3),NA())</f>
        <v>#N/A</v>
      </c>
      <c r="AQ110" s="16" t="e">
        <f t="shared" ca="1" si="134"/>
        <v>#N/A</v>
      </c>
      <c r="AR110" s="16" t="e">
        <f t="shared" ca="1" si="135"/>
        <v>#N/A</v>
      </c>
      <c r="AS110" s="16" t="e">
        <f t="shared" ca="1" si="136"/>
        <v>#N/A</v>
      </c>
      <c r="AT110" s="16" t="e">
        <f t="shared" ca="1" si="137"/>
        <v>#N/A</v>
      </c>
      <c r="AU110" s="16" t="e">
        <f t="shared" si="138"/>
        <v>#N/A</v>
      </c>
      <c r="AV110" s="16" t="e">
        <f t="shared" ca="1" si="139"/>
        <v>#N/A</v>
      </c>
      <c r="AW110" s="199" t="str">
        <f t="shared" si="140"/>
        <v/>
      </c>
      <c r="AX110" s="203" t="str">
        <f t="shared" si="141"/>
        <v/>
      </c>
      <c r="AZ110" s="221">
        <v>102</v>
      </c>
      <c r="BA110" s="166" t="str">
        <f t="shared" ca="1" si="142"/>
        <v/>
      </c>
      <c r="BB110" s="32" t="str">
        <f t="shared" si="158"/>
        <v/>
      </c>
      <c r="BC110" s="100" t="e">
        <f t="shared" ca="1" si="159"/>
        <v>#N/A</v>
      </c>
      <c r="BD110" s="100" t="e">
        <f t="shared" ca="1" si="160"/>
        <v>#N/A</v>
      </c>
      <c r="BE110" s="100" t="e">
        <f t="shared" si="161"/>
        <v>#N/A</v>
      </c>
      <c r="BF110" s="100" t="e">
        <f t="shared" si="162"/>
        <v>#N/A</v>
      </c>
      <c r="BG110" s="223" t="e">
        <f t="shared" si="163"/>
        <v>#N/A</v>
      </c>
      <c r="BH110" s="246" t="str">
        <f t="shared" ca="1" si="143"/>
        <v/>
      </c>
      <c r="BI110" s="229" t="e">
        <f t="shared" si="164"/>
        <v>#N/A</v>
      </c>
      <c r="BJ110" s="100" t="e">
        <f t="shared" si="165"/>
        <v>#N/A</v>
      </c>
      <c r="BK110" s="100" t="e">
        <f t="shared" si="144"/>
        <v>#N/A</v>
      </c>
      <c r="BL110" s="100" t="e">
        <f t="shared" si="145"/>
        <v>#N/A</v>
      </c>
      <c r="BP110" s="3">
        <v>102</v>
      </c>
      <c r="BQ110" s="1" t="e">
        <f t="shared" si="166"/>
        <v>#N/A</v>
      </c>
      <c r="BR110" s="1" t="e">
        <f t="shared" si="167"/>
        <v>#N/A</v>
      </c>
      <c r="BS110" s="1" t="e">
        <f t="shared" si="168"/>
        <v>#N/A</v>
      </c>
      <c r="BU110" s="1">
        <v>102</v>
      </c>
      <c r="BV110" s="1" t="e">
        <f t="shared" si="169"/>
        <v>#N/A</v>
      </c>
      <c r="BW110" s="1" t="e">
        <f t="shared" si="170"/>
        <v>#N/A</v>
      </c>
      <c r="BY110" s="1">
        <v>102</v>
      </c>
      <c r="BZ110" s="1" t="e">
        <f t="shared" si="146"/>
        <v>#N/A</v>
      </c>
      <c r="CA110" s="1" t="e">
        <f t="shared" si="171"/>
        <v>#N/A</v>
      </c>
      <c r="CB110" s="1" t="e">
        <f t="shared" si="147"/>
        <v>#N/A</v>
      </c>
      <c r="CC110" s="1" t="e">
        <f t="shared" si="172"/>
        <v>#N/A</v>
      </c>
      <c r="CD110" s="1"/>
      <c r="CE110" s="1"/>
      <c r="CF110" s="1">
        <v>102</v>
      </c>
      <c r="CG110" s="1" t="e">
        <f t="shared" si="173"/>
        <v>#N/A</v>
      </c>
      <c r="CH110" s="1" t="e">
        <f t="shared" si="174"/>
        <v>#N/A</v>
      </c>
      <c r="CI110" s="4" t="e">
        <f t="shared" si="175"/>
        <v>#N/A</v>
      </c>
      <c r="CK110" s="3">
        <f t="shared" si="176"/>
        <v>0</v>
      </c>
      <c r="CL110" s="4">
        <f t="shared" si="177"/>
        <v>0</v>
      </c>
    </row>
    <row r="111" spans="2:90" x14ac:dyDescent="0.25">
      <c r="B111">
        <f t="shared" si="120"/>
        <v>0</v>
      </c>
      <c r="C111" s="3">
        <v>103</v>
      </c>
      <c r="D111" s="2" t="str">
        <f>IF('Front sheet'!I28="","",'Front sheet'!$I28)</f>
        <v/>
      </c>
      <c r="E111" s="1" t="e">
        <f>IF('Front sheet'!J28="",#N/A,'Front sheet'!J28)</f>
        <v>#N/A</v>
      </c>
      <c r="F111" s="1" t="str">
        <f t="shared" si="93"/>
        <v/>
      </c>
      <c r="G111" s="181" t="e">
        <f>IF(J111="",NA(),IF('Front sheet'!$T$7&lt;&gt;0,AVERAGE(Tally_CL),IF(F111=1,AVERAGE(Tally),IF(F111=2,AVERAGE(Tally2),IF(F111=3,AVERAGE(Tally3),IF(F111=4,AVERAGE(Tally4),IF(F111=5,AVERAGE(Tally5))))))))</f>
        <v>#N/A</v>
      </c>
      <c r="H111" s="181" t="e">
        <f t="shared" si="149"/>
        <v>#N/A</v>
      </c>
      <c r="I111" s="181" t="e">
        <f t="shared" si="150"/>
        <v>#N/A</v>
      </c>
      <c r="J111" s="4" t="str">
        <f t="shared" si="121"/>
        <v/>
      </c>
      <c r="K111" s="279" t="e">
        <f t="shared" si="122"/>
        <v>#N/A</v>
      </c>
      <c r="L111" s="15" t="e">
        <f t="shared" si="151"/>
        <v>#N/A</v>
      </c>
      <c r="M111" s="16" t="e">
        <f>IF(L111="",NA(),IF('Front sheet'!$T$7&lt;&gt;0,AVERAGE(MR_CL),IF(F111=1,AVERAGE(MR_1),IF(F111=2,AVERAGE(MR_2),IF(F111=3,AVERAGE(MR_3),IF(F111=4,AVERAGE(MR_4),IF(F111=5,AVERAGE(MR_5))))))))</f>
        <v>#N/A</v>
      </c>
      <c r="N111" s="16">
        <f t="shared" si="152"/>
        <v>0</v>
      </c>
      <c r="O111" s="170" t="e">
        <f t="shared" si="148"/>
        <v>#N/A</v>
      </c>
      <c r="Q111" s="15">
        <f>IF(ISERROR($E111),0,IF($E111&gt;$H111,MAX($Q$8:Q110)+1,0))</f>
        <v>0</v>
      </c>
      <c r="R111" s="170">
        <f>IF(ISERROR($E111),0,IF($E111&lt;$I111,MAX($R$8:R110)+1,0))</f>
        <v>0</v>
      </c>
      <c r="T111" s="15">
        <f t="shared" si="153"/>
        <v>0</v>
      </c>
      <c r="U111" s="170">
        <f t="shared" ca="1" si="123"/>
        <v>0</v>
      </c>
      <c r="W111" s="15">
        <f t="shared" si="154"/>
        <v>0</v>
      </c>
      <c r="X111" s="170">
        <f t="shared" ca="1" si="124"/>
        <v>0</v>
      </c>
      <c r="Z111" s="15">
        <f t="shared" si="155"/>
        <v>0</v>
      </c>
      <c r="AA111" s="267">
        <f t="shared" si="125"/>
        <v>0</v>
      </c>
      <c r="AC111" s="15">
        <f t="shared" si="156"/>
        <v>0</v>
      </c>
      <c r="AD111" s="267">
        <f t="shared" si="126"/>
        <v>0</v>
      </c>
      <c r="AE111" s="265">
        <f t="shared" si="127"/>
        <v>0</v>
      </c>
      <c r="AF111" s="15">
        <f t="shared" si="128"/>
        <v>0</v>
      </c>
      <c r="AG111" s="16">
        <f t="shared" si="129"/>
        <v>0</v>
      </c>
      <c r="AH111" s="16">
        <f t="shared" si="130"/>
        <v>0</v>
      </c>
      <c r="AI111" s="16">
        <f t="shared" si="131"/>
        <v>0</v>
      </c>
      <c r="AK111" s="15">
        <f>IF(ISERROR($L111),0,IF($L111&gt;$O111,MAX($AK$8:AK110)+1,0))</f>
        <v>0</v>
      </c>
      <c r="AL111" s="170" t="e">
        <f t="shared" si="157"/>
        <v>#N/A</v>
      </c>
      <c r="AN111" s="15" t="e">
        <f t="shared" si="132"/>
        <v>#N/A</v>
      </c>
      <c r="AO111" s="16" t="e">
        <f t="shared" ca="1" si="133"/>
        <v>#N/A</v>
      </c>
      <c r="AP111" s="16" t="e">
        <f>IF(C111&lt;=$E$3,IF(OR('Front sheet'!$O$3="",'Front sheet'!$O$3=0),NA(),'Front sheet'!$O$3),NA())</f>
        <v>#N/A</v>
      </c>
      <c r="AQ111" s="16" t="e">
        <f t="shared" ca="1" si="134"/>
        <v>#N/A</v>
      </c>
      <c r="AR111" s="16" t="e">
        <f t="shared" ca="1" si="135"/>
        <v>#N/A</v>
      </c>
      <c r="AS111" s="16" t="e">
        <f t="shared" ca="1" si="136"/>
        <v>#N/A</v>
      </c>
      <c r="AT111" s="16" t="e">
        <f t="shared" ca="1" si="137"/>
        <v>#N/A</v>
      </c>
      <c r="AU111" s="16" t="e">
        <f t="shared" si="138"/>
        <v>#N/A</v>
      </c>
      <c r="AV111" s="16" t="e">
        <f t="shared" ca="1" si="139"/>
        <v>#N/A</v>
      </c>
      <c r="AW111" s="199" t="str">
        <f t="shared" si="140"/>
        <v/>
      </c>
      <c r="AX111" s="203" t="str">
        <f t="shared" si="141"/>
        <v/>
      </c>
      <c r="AZ111" s="221">
        <v>103</v>
      </c>
      <c r="BA111" s="166" t="str">
        <f t="shared" ca="1" si="142"/>
        <v/>
      </c>
      <c r="BB111" s="32" t="str">
        <f t="shared" si="158"/>
        <v/>
      </c>
      <c r="BC111" s="100" t="e">
        <f t="shared" ca="1" si="159"/>
        <v>#N/A</v>
      </c>
      <c r="BD111" s="100" t="e">
        <f t="shared" ca="1" si="160"/>
        <v>#N/A</v>
      </c>
      <c r="BE111" s="100" t="e">
        <f t="shared" si="161"/>
        <v>#N/A</v>
      </c>
      <c r="BF111" s="100" t="e">
        <f t="shared" si="162"/>
        <v>#N/A</v>
      </c>
      <c r="BG111" s="223" t="e">
        <f t="shared" si="163"/>
        <v>#N/A</v>
      </c>
      <c r="BH111" s="246" t="str">
        <f t="shared" ca="1" si="143"/>
        <v/>
      </c>
      <c r="BI111" s="229" t="e">
        <f t="shared" si="164"/>
        <v>#N/A</v>
      </c>
      <c r="BJ111" s="100" t="e">
        <f t="shared" si="165"/>
        <v>#N/A</v>
      </c>
      <c r="BK111" s="100" t="e">
        <f t="shared" si="144"/>
        <v>#N/A</v>
      </c>
      <c r="BL111" s="100" t="e">
        <f t="shared" si="145"/>
        <v>#N/A</v>
      </c>
      <c r="BP111" s="3">
        <v>103</v>
      </c>
      <c r="BQ111" s="1" t="e">
        <f t="shared" si="166"/>
        <v>#N/A</v>
      </c>
      <c r="BR111" s="1" t="e">
        <f t="shared" si="167"/>
        <v>#N/A</v>
      </c>
      <c r="BS111" s="1" t="e">
        <f t="shared" si="168"/>
        <v>#N/A</v>
      </c>
      <c r="BU111" s="1">
        <v>103</v>
      </c>
      <c r="BV111" s="1" t="e">
        <f t="shared" si="169"/>
        <v>#N/A</v>
      </c>
      <c r="BW111" s="1" t="e">
        <f t="shared" si="170"/>
        <v>#N/A</v>
      </c>
      <c r="BY111" s="1">
        <v>103</v>
      </c>
      <c r="BZ111" s="1" t="e">
        <f t="shared" si="146"/>
        <v>#N/A</v>
      </c>
      <c r="CA111" s="1" t="e">
        <f t="shared" si="171"/>
        <v>#N/A</v>
      </c>
      <c r="CB111" s="1" t="e">
        <f t="shared" si="147"/>
        <v>#N/A</v>
      </c>
      <c r="CC111" s="1" t="e">
        <f t="shared" si="172"/>
        <v>#N/A</v>
      </c>
      <c r="CD111" s="1"/>
      <c r="CE111" s="1"/>
      <c r="CF111" s="1">
        <v>103</v>
      </c>
      <c r="CG111" s="1" t="e">
        <f t="shared" si="173"/>
        <v>#N/A</v>
      </c>
      <c r="CH111" s="1" t="e">
        <f t="shared" si="174"/>
        <v>#N/A</v>
      </c>
      <c r="CI111" s="4" t="e">
        <f t="shared" si="175"/>
        <v>#N/A</v>
      </c>
      <c r="CK111" s="3">
        <f t="shared" si="176"/>
        <v>0</v>
      </c>
      <c r="CL111" s="4">
        <f t="shared" si="177"/>
        <v>0</v>
      </c>
    </row>
    <row r="112" spans="2:90" x14ac:dyDescent="0.25">
      <c r="B112">
        <f t="shared" si="120"/>
        <v>0</v>
      </c>
      <c r="C112" s="3">
        <v>104</v>
      </c>
      <c r="D112" s="2" t="str">
        <f>IF('Front sheet'!I29="","",'Front sheet'!$I29)</f>
        <v/>
      </c>
      <c r="E112" s="1" t="e">
        <f>IF('Front sheet'!J29="",#N/A,'Front sheet'!J29)</f>
        <v>#N/A</v>
      </c>
      <c r="F112" s="1" t="str">
        <f t="shared" si="93"/>
        <v/>
      </c>
      <c r="G112" s="181" t="e">
        <f>IF(J112="",NA(),IF('Front sheet'!$T$7&lt;&gt;0,AVERAGE(Tally_CL),IF(F112=1,AVERAGE(Tally),IF(F112=2,AVERAGE(Tally2),IF(F112=3,AVERAGE(Tally3),IF(F112=4,AVERAGE(Tally4),IF(F112=5,AVERAGE(Tally5))))))))</f>
        <v>#N/A</v>
      </c>
      <c r="H112" s="181" t="e">
        <f t="shared" si="149"/>
        <v>#N/A</v>
      </c>
      <c r="I112" s="181" t="e">
        <f t="shared" si="150"/>
        <v>#N/A</v>
      </c>
      <c r="J112" s="4" t="str">
        <f t="shared" si="121"/>
        <v/>
      </c>
      <c r="K112" s="279" t="e">
        <f t="shared" si="122"/>
        <v>#N/A</v>
      </c>
      <c r="L112" s="15" t="e">
        <f t="shared" si="151"/>
        <v>#N/A</v>
      </c>
      <c r="M112" s="16" t="e">
        <f>IF(L112="",NA(),IF('Front sheet'!$T$7&lt;&gt;0,AVERAGE(MR_CL),IF(F112=1,AVERAGE(MR_1),IF(F112=2,AVERAGE(MR_2),IF(F112=3,AVERAGE(MR_3),IF(F112=4,AVERAGE(MR_4),IF(F112=5,AVERAGE(MR_5))))))))</f>
        <v>#N/A</v>
      </c>
      <c r="N112" s="16">
        <f t="shared" si="152"/>
        <v>0</v>
      </c>
      <c r="O112" s="170" t="e">
        <f t="shared" si="148"/>
        <v>#N/A</v>
      </c>
      <c r="Q112" s="15">
        <f>IF(ISERROR($E112),0,IF($E112&gt;$H112,MAX($Q$8:Q111)+1,0))</f>
        <v>0</v>
      </c>
      <c r="R112" s="170">
        <f>IF(ISERROR($E112),0,IF($E112&lt;$I112,MAX($R$8:R111)+1,0))</f>
        <v>0</v>
      </c>
      <c r="T112" s="15">
        <f t="shared" si="153"/>
        <v>0</v>
      </c>
      <c r="U112" s="170">
        <f t="shared" ca="1" si="123"/>
        <v>0</v>
      </c>
      <c r="W112" s="15">
        <f t="shared" si="154"/>
        <v>0</v>
      </c>
      <c r="X112" s="170">
        <f t="shared" ca="1" si="124"/>
        <v>0</v>
      </c>
      <c r="Z112" s="15">
        <f t="shared" si="155"/>
        <v>0</v>
      </c>
      <c r="AA112" s="267">
        <f t="shared" si="125"/>
        <v>0</v>
      </c>
      <c r="AC112" s="15">
        <f t="shared" si="156"/>
        <v>0</v>
      </c>
      <c r="AD112" s="267">
        <f t="shared" si="126"/>
        <v>0</v>
      </c>
      <c r="AE112" s="265">
        <f t="shared" si="127"/>
        <v>0</v>
      </c>
      <c r="AF112" s="15">
        <f t="shared" si="128"/>
        <v>0</v>
      </c>
      <c r="AG112" s="16">
        <f t="shared" si="129"/>
        <v>0</v>
      </c>
      <c r="AH112" s="16">
        <f t="shared" si="130"/>
        <v>0</v>
      </c>
      <c r="AI112" s="16">
        <f t="shared" si="131"/>
        <v>0</v>
      </c>
      <c r="AK112" s="15">
        <f>IF(ISERROR($L112),0,IF($L112&gt;$O112,MAX($AK$8:AK111)+1,0))</f>
        <v>0</v>
      </c>
      <c r="AL112" s="170" t="e">
        <f t="shared" si="157"/>
        <v>#N/A</v>
      </c>
      <c r="AN112" s="15" t="e">
        <f t="shared" si="132"/>
        <v>#N/A</v>
      </c>
      <c r="AO112" s="16" t="e">
        <f t="shared" ca="1" si="133"/>
        <v>#N/A</v>
      </c>
      <c r="AP112" s="16" t="e">
        <f>IF(C112&lt;=$E$3,IF(OR('Front sheet'!$O$3="",'Front sheet'!$O$3=0),NA(),'Front sheet'!$O$3),NA())</f>
        <v>#N/A</v>
      </c>
      <c r="AQ112" s="16" t="e">
        <f t="shared" ca="1" si="134"/>
        <v>#N/A</v>
      </c>
      <c r="AR112" s="16" t="e">
        <f t="shared" ca="1" si="135"/>
        <v>#N/A</v>
      </c>
      <c r="AS112" s="16" t="e">
        <f t="shared" ca="1" si="136"/>
        <v>#N/A</v>
      </c>
      <c r="AT112" s="16" t="e">
        <f t="shared" ca="1" si="137"/>
        <v>#N/A</v>
      </c>
      <c r="AU112" s="16" t="e">
        <f t="shared" si="138"/>
        <v>#N/A</v>
      </c>
      <c r="AV112" s="16" t="e">
        <f t="shared" ca="1" si="139"/>
        <v>#N/A</v>
      </c>
      <c r="AW112" s="199" t="str">
        <f t="shared" si="140"/>
        <v/>
      </c>
      <c r="AX112" s="203" t="str">
        <f t="shared" si="141"/>
        <v/>
      </c>
      <c r="AZ112" s="221">
        <v>104</v>
      </c>
      <c r="BA112" s="166" t="str">
        <f t="shared" ca="1" si="142"/>
        <v/>
      </c>
      <c r="BB112" s="32" t="str">
        <f t="shared" si="158"/>
        <v/>
      </c>
      <c r="BC112" s="100" t="e">
        <f t="shared" ca="1" si="159"/>
        <v>#N/A</v>
      </c>
      <c r="BD112" s="100" t="e">
        <f t="shared" ca="1" si="160"/>
        <v>#N/A</v>
      </c>
      <c r="BE112" s="100" t="e">
        <f t="shared" si="161"/>
        <v>#N/A</v>
      </c>
      <c r="BF112" s="100" t="e">
        <f t="shared" si="162"/>
        <v>#N/A</v>
      </c>
      <c r="BG112" s="223" t="e">
        <f t="shared" si="163"/>
        <v>#N/A</v>
      </c>
      <c r="BH112" s="246" t="str">
        <f t="shared" ca="1" si="143"/>
        <v/>
      </c>
      <c r="BI112" s="229" t="e">
        <f t="shared" si="164"/>
        <v>#N/A</v>
      </c>
      <c r="BJ112" s="100" t="e">
        <f t="shared" si="165"/>
        <v>#N/A</v>
      </c>
      <c r="BK112" s="100" t="e">
        <f t="shared" si="144"/>
        <v>#N/A</v>
      </c>
      <c r="BL112" s="100" t="e">
        <f t="shared" si="145"/>
        <v>#N/A</v>
      </c>
      <c r="BP112" s="3">
        <v>104</v>
      </c>
      <c r="BQ112" s="1" t="e">
        <f t="shared" si="166"/>
        <v>#N/A</v>
      </c>
      <c r="BR112" s="1" t="e">
        <f t="shared" si="167"/>
        <v>#N/A</v>
      </c>
      <c r="BS112" s="1" t="e">
        <f t="shared" si="168"/>
        <v>#N/A</v>
      </c>
      <c r="BU112" s="1">
        <v>104</v>
      </c>
      <c r="BV112" s="1" t="e">
        <f t="shared" si="169"/>
        <v>#N/A</v>
      </c>
      <c r="BW112" s="1" t="e">
        <f t="shared" si="170"/>
        <v>#N/A</v>
      </c>
      <c r="BY112" s="1">
        <v>104</v>
      </c>
      <c r="BZ112" s="1" t="e">
        <f t="shared" si="146"/>
        <v>#N/A</v>
      </c>
      <c r="CA112" s="1" t="e">
        <f t="shared" si="171"/>
        <v>#N/A</v>
      </c>
      <c r="CB112" s="1" t="e">
        <f t="shared" si="147"/>
        <v>#N/A</v>
      </c>
      <c r="CC112" s="1" t="e">
        <f t="shared" si="172"/>
        <v>#N/A</v>
      </c>
      <c r="CD112" s="1"/>
      <c r="CE112" s="1"/>
      <c r="CF112" s="1">
        <v>104</v>
      </c>
      <c r="CG112" s="1" t="e">
        <f t="shared" si="173"/>
        <v>#N/A</v>
      </c>
      <c r="CH112" s="1" t="e">
        <f t="shared" si="174"/>
        <v>#N/A</v>
      </c>
      <c r="CI112" s="4" t="e">
        <f t="shared" si="175"/>
        <v>#N/A</v>
      </c>
      <c r="CK112" s="3">
        <f t="shared" si="176"/>
        <v>0</v>
      </c>
      <c r="CL112" s="4">
        <f t="shared" si="177"/>
        <v>0</v>
      </c>
    </row>
    <row r="113" spans="2:90" x14ac:dyDescent="0.25">
      <c r="B113">
        <f t="shared" si="120"/>
        <v>0</v>
      </c>
      <c r="C113" s="3">
        <v>105</v>
      </c>
      <c r="D113" s="2" t="str">
        <f>IF('Front sheet'!I30="","",'Front sheet'!$I30)</f>
        <v/>
      </c>
      <c r="E113" s="1" t="e">
        <f>IF('Front sheet'!J30="",#N/A,'Front sheet'!J30)</f>
        <v>#N/A</v>
      </c>
      <c r="F113" s="1" t="str">
        <f t="shared" si="93"/>
        <v/>
      </c>
      <c r="G113" s="181" t="e">
        <f>IF(J113="",NA(),IF('Front sheet'!$T$7&lt;&gt;0,AVERAGE(Tally_CL),IF(F113=1,AVERAGE(Tally),IF(F113=2,AVERAGE(Tally2),IF(F113=3,AVERAGE(Tally3),IF(F113=4,AVERAGE(Tally4),IF(F113=5,AVERAGE(Tally5))))))))</f>
        <v>#N/A</v>
      </c>
      <c r="H113" s="181" t="e">
        <f t="shared" si="149"/>
        <v>#N/A</v>
      </c>
      <c r="I113" s="181" t="e">
        <f t="shared" si="150"/>
        <v>#N/A</v>
      </c>
      <c r="J113" s="4" t="str">
        <f t="shared" si="121"/>
        <v/>
      </c>
      <c r="K113" s="279" t="e">
        <f t="shared" si="122"/>
        <v>#N/A</v>
      </c>
      <c r="L113" s="15" t="e">
        <f t="shared" si="151"/>
        <v>#N/A</v>
      </c>
      <c r="M113" s="16" t="e">
        <f>IF(L113="",NA(),IF('Front sheet'!$T$7&lt;&gt;0,AVERAGE(MR_CL),IF(F113=1,AVERAGE(MR_1),IF(F113=2,AVERAGE(MR_2),IF(F113=3,AVERAGE(MR_3),IF(F113=4,AVERAGE(MR_4),IF(F113=5,AVERAGE(MR_5))))))))</f>
        <v>#N/A</v>
      </c>
      <c r="N113" s="16">
        <f t="shared" si="152"/>
        <v>0</v>
      </c>
      <c r="O113" s="170" t="e">
        <f t="shared" si="148"/>
        <v>#N/A</v>
      </c>
      <c r="Q113" s="15">
        <f>IF(ISERROR($E113),0,IF($E113&gt;$H113,MAX($Q$8:Q112)+1,0))</f>
        <v>0</v>
      </c>
      <c r="R113" s="170">
        <f>IF(ISERROR($E113),0,IF($E113&lt;$I113,MAX($R$8:R112)+1,0))</f>
        <v>0</v>
      </c>
      <c r="T113" s="15">
        <f t="shared" si="153"/>
        <v>0</v>
      </c>
      <c r="U113" s="170">
        <f t="shared" ca="1" si="123"/>
        <v>0</v>
      </c>
      <c r="W113" s="15">
        <f t="shared" si="154"/>
        <v>0</v>
      </c>
      <c r="X113" s="170">
        <f t="shared" ca="1" si="124"/>
        <v>0</v>
      </c>
      <c r="Z113" s="15">
        <f t="shared" si="155"/>
        <v>0</v>
      </c>
      <c r="AA113" s="267">
        <f t="shared" si="125"/>
        <v>0</v>
      </c>
      <c r="AC113" s="15">
        <f t="shared" si="156"/>
        <v>0</v>
      </c>
      <c r="AD113" s="267">
        <f t="shared" si="126"/>
        <v>0</v>
      </c>
      <c r="AE113" s="265">
        <f t="shared" si="127"/>
        <v>0</v>
      </c>
      <c r="AF113" s="15">
        <f t="shared" si="128"/>
        <v>0</v>
      </c>
      <c r="AG113" s="16">
        <f t="shared" si="129"/>
        <v>0</v>
      </c>
      <c r="AH113" s="16">
        <f t="shared" si="130"/>
        <v>0</v>
      </c>
      <c r="AI113" s="16">
        <f t="shared" si="131"/>
        <v>0</v>
      </c>
      <c r="AK113" s="15">
        <f>IF(ISERROR($L113),0,IF($L113&gt;$O113,MAX($AK$8:AK112)+1,0))</f>
        <v>0</v>
      </c>
      <c r="AL113" s="170" t="e">
        <f t="shared" si="157"/>
        <v>#N/A</v>
      </c>
      <c r="AN113" s="15" t="e">
        <f t="shared" si="132"/>
        <v>#N/A</v>
      </c>
      <c r="AO113" s="16" t="e">
        <f t="shared" ca="1" si="133"/>
        <v>#N/A</v>
      </c>
      <c r="AP113" s="16" t="e">
        <f>IF(C113&lt;=$E$3,IF(OR('Front sheet'!$O$3="",'Front sheet'!$O$3=0),NA(),'Front sheet'!$O$3),NA())</f>
        <v>#N/A</v>
      </c>
      <c r="AQ113" s="16" t="e">
        <f t="shared" ca="1" si="134"/>
        <v>#N/A</v>
      </c>
      <c r="AR113" s="16" t="e">
        <f t="shared" ca="1" si="135"/>
        <v>#N/A</v>
      </c>
      <c r="AS113" s="16" t="e">
        <f t="shared" ca="1" si="136"/>
        <v>#N/A</v>
      </c>
      <c r="AT113" s="16" t="e">
        <f t="shared" ca="1" si="137"/>
        <v>#N/A</v>
      </c>
      <c r="AU113" s="16" t="e">
        <f t="shared" si="138"/>
        <v>#N/A</v>
      </c>
      <c r="AV113" s="16" t="e">
        <f t="shared" ca="1" si="139"/>
        <v>#N/A</v>
      </c>
      <c r="AW113" s="199" t="str">
        <f t="shared" si="140"/>
        <v/>
      </c>
      <c r="AX113" s="203" t="str">
        <f t="shared" si="141"/>
        <v/>
      </c>
      <c r="AZ113" s="221">
        <v>105</v>
      </c>
      <c r="BA113" s="166" t="str">
        <f t="shared" ca="1" si="142"/>
        <v/>
      </c>
      <c r="BB113" s="32" t="str">
        <f t="shared" si="158"/>
        <v/>
      </c>
      <c r="BC113" s="100" t="e">
        <f t="shared" ca="1" si="159"/>
        <v>#N/A</v>
      </c>
      <c r="BD113" s="100" t="e">
        <f t="shared" ca="1" si="160"/>
        <v>#N/A</v>
      </c>
      <c r="BE113" s="100" t="e">
        <f t="shared" si="161"/>
        <v>#N/A</v>
      </c>
      <c r="BF113" s="100" t="e">
        <f t="shared" si="162"/>
        <v>#N/A</v>
      </c>
      <c r="BG113" s="223" t="e">
        <f t="shared" si="163"/>
        <v>#N/A</v>
      </c>
      <c r="BH113" s="246" t="str">
        <f t="shared" ca="1" si="143"/>
        <v/>
      </c>
      <c r="BI113" s="229" t="e">
        <f t="shared" si="164"/>
        <v>#N/A</v>
      </c>
      <c r="BJ113" s="100" t="e">
        <f t="shared" si="165"/>
        <v>#N/A</v>
      </c>
      <c r="BK113" s="100" t="e">
        <f t="shared" si="144"/>
        <v>#N/A</v>
      </c>
      <c r="BL113" s="100" t="e">
        <f t="shared" si="145"/>
        <v>#N/A</v>
      </c>
      <c r="BP113" s="3">
        <v>105</v>
      </c>
      <c r="BQ113" s="1" t="e">
        <f t="shared" si="166"/>
        <v>#N/A</v>
      </c>
      <c r="BR113" s="1" t="e">
        <f t="shared" si="167"/>
        <v>#N/A</v>
      </c>
      <c r="BS113" s="1" t="e">
        <f t="shared" si="168"/>
        <v>#N/A</v>
      </c>
      <c r="BU113" s="1">
        <v>105</v>
      </c>
      <c r="BV113" s="1" t="e">
        <f t="shared" si="169"/>
        <v>#N/A</v>
      </c>
      <c r="BW113" s="1" t="e">
        <f t="shared" si="170"/>
        <v>#N/A</v>
      </c>
      <c r="BY113" s="1">
        <v>105</v>
      </c>
      <c r="BZ113" s="1" t="e">
        <f t="shared" si="146"/>
        <v>#N/A</v>
      </c>
      <c r="CA113" s="1" t="e">
        <f t="shared" si="171"/>
        <v>#N/A</v>
      </c>
      <c r="CB113" s="1" t="e">
        <f t="shared" si="147"/>
        <v>#N/A</v>
      </c>
      <c r="CC113" s="1" t="e">
        <f t="shared" si="172"/>
        <v>#N/A</v>
      </c>
      <c r="CD113" s="1"/>
      <c r="CE113" s="1"/>
      <c r="CF113" s="1">
        <v>105</v>
      </c>
      <c r="CG113" s="1" t="e">
        <f t="shared" si="173"/>
        <v>#N/A</v>
      </c>
      <c r="CH113" s="1" t="e">
        <f t="shared" si="174"/>
        <v>#N/A</v>
      </c>
      <c r="CI113" s="4" t="e">
        <f t="shared" si="175"/>
        <v>#N/A</v>
      </c>
      <c r="CK113" s="3">
        <f t="shared" si="176"/>
        <v>0</v>
      </c>
      <c r="CL113" s="4">
        <f t="shared" si="177"/>
        <v>0</v>
      </c>
    </row>
    <row r="114" spans="2:90" x14ac:dyDescent="0.25">
      <c r="B114">
        <f t="shared" si="120"/>
        <v>0</v>
      </c>
      <c r="C114" s="3">
        <v>106</v>
      </c>
      <c r="D114" s="2" t="str">
        <f>IF('Front sheet'!I31="","",'Front sheet'!$I31)</f>
        <v/>
      </c>
      <c r="E114" s="1" t="e">
        <f>IF('Front sheet'!J31="",#N/A,'Front sheet'!J31)</f>
        <v>#N/A</v>
      </c>
      <c r="F114" s="1" t="str">
        <f t="shared" si="93"/>
        <v/>
      </c>
      <c r="G114" s="181" t="e">
        <f>IF(J114="",NA(),IF('Front sheet'!$T$7&lt;&gt;0,AVERAGE(Tally_CL),IF(F114=1,AVERAGE(Tally),IF(F114=2,AVERAGE(Tally2),IF(F114=3,AVERAGE(Tally3),IF(F114=4,AVERAGE(Tally4),IF(F114=5,AVERAGE(Tally5))))))))</f>
        <v>#N/A</v>
      </c>
      <c r="H114" s="181" t="e">
        <f t="shared" si="149"/>
        <v>#N/A</v>
      </c>
      <c r="I114" s="181" t="e">
        <f t="shared" si="150"/>
        <v>#N/A</v>
      </c>
      <c r="J114" s="4" t="str">
        <f t="shared" si="121"/>
        <v/>
      </c>
      <c r="K114" s="279" t="e">
        <f t="shared" si="122"/>
        <v>#N/A</v>
      </c>
      <c r="L114" s="15" t="e">
        <f t="shared" si="151"/>
        <v>#N/A</v>
      </c>
      <c r="M114" s="16" t="e">
        <f>IF(L114="",NA(),IF('Front sheet'!$T$7&lt;&gt;0,AVERAGE(MR_CL),IF(F114=1,AVERAGE(MR_1),IF(F114=2,AVERAGE(MR_2),IF(F114=3,AVERAGE(MR_3),IF(F114=4,AVERAGE(MR_4),IF(F114=5,AVERAGE(MR_5))))))))</f>
        <v>#N/A</v>
      </c>
      <c r="N114" s="16">
        <f t="shared" si="152"/>
        <v>0</v>
      </c>
      <c r="O114" s="170" t="e">
        <f t="shared" si="148"/>
        <v>#N/A</v>
      </c>
      <c r="Q114" s="15">
        <f>IF(ISERROR($E114),0,IF($E114&gt;$H114,MAX($Q$8:Q113)+1,0))</f>
        <v>0</v>
      </c>
      <c r="R114" s="170">
        <f>IF(ISERROR($E114),0,IF($E114&lt;$I114,MAX($R$8:R113)+1,0))</f>
        <v>0</v>
      </c>
      <c r="T114" s="15">
        <f t="shared" si="153"/>
        <v>0</v>
      </c>
      <c r="U114" s="170">
        <f t="shared" ca="1" si="123"/>
        <v>0</v>
      </c>
      <c r="W114" s="15">
        <f t="shared" si="154"/>
        <v>0</v>
      </c>
      <c r="X114" s="170">
        <f t="shared" ca="1" si="124"/>
        <v>0</v>
      </c>
      <c r="Z114" s="15">
        <f t="shared" si="155"/>
        <v>0</v>
      </c>
      <c r="AA114" s="267">
        <f t="shared" si="125"/>
        <v>0</v>
      </c>
      <c r="AC114" s="15">
        <f t="shared" si="156"/>
        <v>0</v>
      </c>
      <c r="AD114" s="267">
        <f t="shared" si="126"/>
        <v>0</v>
      </c>
      <c r="AE114" s="265">
        <f t="shared" si="127"/>
        <v>0</v>
      </c>
      <c r="AF114" s="15">
        <f t="shared" si="128"/>
        <v>0</v>
      </c>
      <c r="AG114" s="16">
        <f t="shared" si="129"/>
        <v>0</v>
      </c>
      <c r="AH114" s="16">
        <f t="shared" si="130"/>
        <v>0</v>
      </c>
      <c r="AI114" s="16">
        <f t="shared" si="131"/>
        <v>0</v>
      </c>
      <c r="AK114" s="15">
        <f>IF(ISERROR($L114),0,IF($L114&gt;$O114,MAX($AK$8:AK113)+1,0))</f>
        <v>0</v>
      </c>
      <c r="AL114" s="170" t="e">
        <f t="shared" si="157"/>
        <v>#N/A</v>
      </c>
      <c r="AN114" s="15" t="e">
        <f t="shared" si="132"/>
        <v>#N/A</v>
      </c>
      <c r="AO114" s="16" t="e">
        <f t="shared" ca="1" si="133"/>
        <v>#N/A</v>
      </c>
      <c r="AP114" s="16" t="e">
        <f>IF(C114&lt;=$E$3,IF(OR('Front sheet'!$O$3="",'Front sheet'!$O$3=0),NA(),'Front sheet'!$O$3),NA())</f>
        <v>#N/A</v>
      </c>
      <c r="AQ114" s="16" t="e">
        <f t="shared" ca="1" si="134"/>
        <v>#N/A</v>
      </c>
      <c r="AR114" s="16" t="e">
        <f t="shared" ca="1" si="135"/>
        <v>#N/A</v>
      </c>
      <c r="AS114" s="16" t="e">
        <f t="shared" ca="1" si="136"/>
        <v>#N/A</v>
      </c>
      <c r="AT114" s="16" t="e">
        <f t="shared" ca="1" si="137"/>
        <v>#N/A</v>
      </c>
      <c r="AU114" s="16" t="e">
        <f t="shared" si="138"/>
        <v>#N/A</v>
      </c>
      <c r="AV114" s="16" t="e">
        <f t="shared" ca="1" si="139"/>
        <v>#N/A</v>
      </c>
      <c r="AW114" s="199" t="str">
        <f t="shared" si="140"/>
        <v/>
      </c>
      <c r="AX114" s="203" t="str">
        <f t="shared" si="141"/>
        <v/>
      </c>
      <c r="AZ114" s="221">
        <v>106</v>
      </c>
      <c r="BA114" s="166" t="str">
        <f t="shared" ca="1" si="142"/>
        <v/>
      </c>
      <c r="BB114" s="32" t="str">
        <f t="shared" si="158"/>
        <v/>
      </c>
      <c r="BC114" s="100" t="e">
        <f t="shared" ca="1" si="159"/>
        <v>#N/A</v>
      </c>
      <c r="BD114" s="100" t="e">
        <f t="shared" ca="1" si="160"/>
        <v>#N/A</v>
      </c>
      <c r="BE114" s="100" t="e">
        <f t="shared" si="161"/>
        <v>#N/A</v>
      </c>
      <c r="BF114" s="100" t="e">
        <f t="shared" si="162"/>
        <v>#N/A</v>
      </c>
      <c r="BG114" s="223" t="e">
        <f t="shared" si="163"/>
        <v>#N/A</v>
      </c>
      <c r="BH114" s="246" t="str">
        <f t="shared" ca="1" si="143"/>
        <v/>
      </c>
      <c r="BI114" s="229" t="e">
        <f t="shared" si="164"/>
        <v>#N/A</v>
      </c>
      <c r="BJ114" s="100" t="e">
        <f t="shared" si="165"/>
        <v>#N/A</v>
      </c>
      <c r="BK114" s="100" t="e">
        <f t="shared" si="144"/>
        <v>#N/A</v>
      </c>
      <c r="BL114" s="100" t="e">
        <f t="shared" si="145"/>
        <v>#N/A</v>
      </c>
      <c r="BP114" s="3">
        <v>106</v>
      </c>
      <c r="BQ114" s="1" t="e">
        <f t="shared" si="166"/>
        <v>#N/A</v>
      </c>
      <c r="BR114" s="1" t="e">
        <f t="shared" si="167"/>
        <v>#N/A</v>
      </c>
      <c r="BS114" s="1" t="e">
        <f t="shared" si="168"/>
        <v>#N/A</v>
      </c>
      <c r="BU114" s="1">
        <v>106</v>
      </c>
      <c r="BV114" s="1" t="e">
        <f t="shared" si="169"/>
        <v>#N/A</v>
      </c>
      <c r="BW114" s="1" t="e">
        <f t="shared" si="170"/>
        <v>#N/A</v>
      </c>
      <c r="BY114" s="1">
        <v>106</v>
      </c>
      <c r="BZ114" s="1" t="e">
        <f t="shared" si="146"/>
        <v>#N/A</v>
      </c>
      <c r="CA114" s="1" t="e">
        <f t="shared" si="171"/>
        <v>#N/A</v>
      </c>
      <c r="CB114" s="1" t="e">
        <f t="shared" si="147"/>
        <v>#N/A</v>
      </c>
      <c r="CC114" s="1" t="e">
        <f t="shared" si="172"/>
        <v>#N/A</v>
      </c>
      <c r="CD114" s="1"/>
      <c r="CE114" s="1"/>
      <c r="CF114" s="1">
        <v>106</v>
      </c>
      <c r="CG114" s="1" t="e">
        <f t="shared" si="173"/>
        <v>#N/A</v>
      </c>
      <c r="CH114" s="1" t="e">
        <f t="shared" si="174"/>
        <v>#N/A</v>
      </c>
      <c r="CI114" s="4" t="e">
        <f t="shared" si="175"/>
        <v>#N/A</v>
      </c>
      <c r="CK114" s="3">
        <f t="shared" si="176"/>
        <v>0</v>
      </c>
      <c r="CL114" s="4">
        <f t="shared" si="177"/>
        <v>0</v>
      </c>
    </row>
    <row r="115" spans="2:90" x14ac:dyDescent="0.25">
      <c r="B115">
        <f t="shared" si="120"/>
        <v>0</v>
      </c>
      <c r="C115" s="3">
        <v>107</v>
      </c>
      <c r="D115" s="2" t="str">
        <f>IF('Front sheet'!I32="","",'Front sheet'!$I32)</f>
        <v/>
      </c>
      <c r="E115" s="1" t="e">
        <f>IF('Front sheet'!J32="",#N/A,'Front sheet'!J32)</f>
        <v>#N/A</v>
      </c>
      <c r="F115" s="1" t="str">
        <f t="shared" si="93"/>
        <v/>
      </c>
      <c r="G115" s="181" t="e">
        <f>IF(J115="",NA(),IF('Front sheet'!$T$7&lt;&gt;0,AVERAGE(Tally_CL),IF(F115=1,AVERAGE(Tally),IF(F115=2,AVERAGE(Tally2),IF(F115=3,AVERAGE(Tally3),IF(F115=4,AVERAGE(Tally4),IF(F115=5,AVERAGE(Tally5))))))))</f>
        <v>#N/A</v>
      </c>
      <c r="H115" s="181" t="e">
        <f t="shared" si="149"/>
        <v>#N/A</v>
      </c>
      <c r="I115" s="181" t="e">
        <f t="shared" si="150"/>
        <v>#N/A</v>
      </c>
      <c r="J115" s="4" t="str">
        <f t="shared" si="121"/>
        <v/>
      </c>
      <c r="K115" s="279" t="e">
        <f t="shared" si="122"/>
        <v>#N/A</v>
      </c>
      <c r="L115" s="15" t="e">
        <f t="shared" si="151"/>
        <v>#N/A</v>
      </c>
      <c r="M115" s="16" t="e">
        <f>IF(L115="",NA(),IF('Front sheet'!$T$7&lt;&gt;0,AVERAGE(MR_CL),IF(F115=1,AVERAGE(MR_1),IF(F115=2,AVERAGE(MR_2),IF(F115=3,AVERAGE(MR_3),IF(F115=4,AVERAGE(MR_4),IF(F115=5,AVERAGE(MR_5))))))))</f>
        <v>#N/A</v>
      </c>
      <c r="N115" s="16">
        <f t="shared" si="152"/>
        <v>0</v>
      </c>
      <c r="O115" s="170" t="e">
        <f t="shared" si="148"/>
        <v>#N/A</v>
      </c>
      <c r="Q115" s="15">
        <f>IF(ISERROR($E115),0,IF($E115&gt;$H115,MAX($Q$8:Q114)+1,0))</f>
        <v>0</v>
      </c>
      <c r="R115" s="170">
        <f>IF(ISERROR($E115),0,IF($E115&lt;$I115,MAX($R$8:R114)+1,0))</f>
        <v>0</v>
      </c>
      <c r="T115" s="15">
        <f t="shared" si="153"/>
        <v>0</v>
      </c>
      <c r="U115" s="170">
        <f t="shared" ca="1" si="123"/>
        <v>0</v>
      </c>
      <c r="W115" s="15">
        <f t="shared" si="154"/>
        <v>0</v>
      </c>
      <c r="X115" s="170">
        <f t="shared" ca="1" si="124"/>
        <v>0</v>
      </c>
      <c r="Z115" s="15">
        <f t="shared" si="155"/>
        <v>0</v>
      </c>
      <c r="AA115" s="267">
        <f t="shared" si="125"/>
        <v>0</v>
      </c>
      <c r="AC115" s="15">
        <f t="shared" si="156"/>
        <v>0</v>
      </c>
      <c r="AD115" s="267">
        <f t="shared" si="126"/>
        <v>0</v>
      </c>
      <c r="AE115" s="265">
        <f t="shared" si="127"/>
        <v>0</v>
      </c>
      <c r="AF115" s="15">
        <f t="shared" si="128"/>
        <v>0</v>
      </c>
      <c r="AG115" s="16">
        <f t="shared" si="129"/>
        <v>0</v>
      </c>
      <c r="AH115" s="16">
        <f t="shared" si="130"/>
        <v>0</v>
      </c>
      <c r="AI115" s="16">
        <f t="shared" si="131"/>
        <v>0</v>
      </c>
      <c r="AK115" s="15">
        <f>IF(ISERROR($L115),0,IF($L115&gt;$O115,MAX($AK$8:AK114)+1,0))</f>
        <v>0</v>
      </c>
      <c r="AL115" s="170" t="e">
        <f t="shared" si="157"/>
        <v>#N/A</v>
      </c>
      <c r="AN115" s="15" t="e">
        <f t="shared" si="132"/>
        <v>#N/A</v>
      </c>
      <c r="AO115" s="16" t="e">
        <f t="shared" ca="1" si="133"/>
        <v>#N/A</v>
      </c>
      <c r="AP115" s="16" t="e">
        <f>IF(C115&lt;=$E$3,IF(OR('Front sheet'!$O$3="",'Front sheet'!$O$3=0),NA(),'Front sheet'!$O$3),NA())</f>
        <v>#N/A</v>
      </c>
      <c r="AQ115" s="16" t="e">
        <f t="shared" ca="1" si="134"/>
        <v>#N/A</v>
      </c>
      <c r="AR115" s="16" t="e">
        <f t="shared" ca="1" si="135"/>
        <v>#N/A</v>
      </c>
      <c r="AS115" s="16" t="e">
        <f t="shared" ca="1" si="136"/>
        <v>#N/A</v>
      </c>
      <c r="AT115" s="16" t="e">
        <f t="shared" ca="1" si="137"/>
        <v>#N/A</v>
      </c>
      <c r="AU115" s="16" t="e">
        <f t="shared" si="138"/>
        <v>#N/A</v>
      </c>
      <c r="AV115" s="16" t="e">
        <f t="shared" ca="1" si="139"/>
        <v>#N/A</v>
      </c>
      <c r="AW115" s="199" t="str">
        <f t="shared" si="140"/>
        <v/>
      </c>
      <c r="AX115" s="203" t="str">
        <f t="shared" si="141"/>
        <v/>
      </c>
      <c r="AZ115" s="221">
        <v>107</v>
      </c>
      <c r="BA115" s="166" t="str">
        <f t="shared" ca="1" si="142"/>
        <v/>
      </c>
      <c r="BB115" s="32" t="str">
        <f t="shared" si="158"/>
        <v/>
      </c>
      <c r="BC115" s="100" t="e">
        <f t="shared" ca="1" si="159"/>
        <v>#N/A</v>
      </c>
      <c r="BD115" s="100" t="e">
        <f t="shared" ca="1" si="160"/>
        <v>#N/A</v>
      </c>
      <c r="BE115" s="100" t="e">
        <f t="shared" si="161"/>
        <v>#N/A</v>
      </c>
      <c r="BF115" s="100" t="e">
        <f t="shared" si="162"/>
        <v>#N/A</v>
      </c>
      <c r="BG115" s="223" t="e">
        <f t="shared" si="163"/>
        <v>#N/A</v>
      </c>
      <c r="BH115" s="246" t="str">
        <f t="shared" ca="1" si="143"/>
        <v/>
      </c>
      <c r="BI115" s="229" t="e">
        <f t="shared" si="164"/>
        <v>#N/A</v>
      </c>
      <c r="BJ115" s="100" t="e">
        <f t="shared" si="165"/>
        <v>#N/A</v>
      </c>
      <c r="BK115" s="100" t="e">
        <f t="shared" si="144"/>
        <v>#N/A</v>
      </c>
      <c r="BL115" s="100" t="e">
        <f t="shared" si="145"/>
        <v>#N/A</v>
      </c>
      <c r="BP115" s="3">
        <v>107</v>
      </c>
      <c r="BQ115" s="1" t="e">
        <f t="shared" si="166"/>
        <v>#N/A</v>
      </c>
      <c r="BR115" s="1" t="e">
        <f t="shared" si="167"/>
        <v>#N/A</v>
      </c>
      <c r="BS115" s="1" t="e">
        <f t="shared" si="168"/>
        <v>#N/A</v>
      </c>
      <c r="BU115" s="1">
        <v>107</v>
      </c>
      <c r="BV115" s="1" t="e">
        <f t="shared" si="169"/>
        <v>#N/A</v>
      </c>
      <c r="BW115" s="1" t="e">
        <f t="shared" si="170"/>
        <v>#N/A</v>
      </c>
      <c r="BY115" s="1">
        <v>107</v>
      </c>
      <c r="BZ115" s="1" t="e">
        <f t="shared" si="146"/>
        <v>#N/A</v>
      </c>
      <c r="CA115" s="1" t="e">
        <f t="shared" si="171"/>
        <v>#N/A</v>
      </c>
      <c r="CB115" s="1" t="e">
        <f t="shared" si="147"/>
        <v>#N/A</v>
      </c>
      <c r="CC115" s="1" t="e">
        <f t="shared" si="172"/>
        <v>#N/A</v>
      </c>
      <c r="CD115" s="1"/>
      <c r="CE115" s="1"/>
      <c r="CF115" s="1">
        <v>107</v>
      </c>
      <c r="CG115" s="1" t="e">
        <f t="shared" si="173"/>
        <v>#N/A</v>
      </c>
      <c r="CH115" s="1" t="e">
        <f t="shared" si="174"/>
        <v>#N/A</v>
      </c>
      <c r="CI115" s="4" t="e">
        <f t="shared" si="175"/>
        <v>#N/A</v>
      </c>
      <c r="CK115" s="3">
        <f t="shared" si="176"/>
        <v>0</v>
      </c>
      <c r="CL115" s="4">
        <f t="shared" si="177"/>
        <v>0</v>
      </c>
    </row>
    <row r="116" spans="2:90" x14ac:dyDescent="0.25">
      <c r="B116">
        <f t="shared" si="120"/>
        <v>0</v>
      </c>
      <c r="C116" s="3">
        <v>108</v>
      </c>
      <c r="D116" s="2" t="str">
        <f>IF('Front sheet'!I33="","",'Front sheet'!$I33)</f>
        <v/>
      </c>
      <c r="E116" s="1" t="e">
        <f>IF('Front sheet'!J33="",#N/A,'Front sheet'!J33)</f>
        <v>#N/A</v>
      </c>
      <c r="F116" s="1" t="str">
        <f t="shared" si="93"/>
        <v/>
      </c>
      <c r="G116" s="181" t="e">
        <f>IF(J116="",NA(),IF('Front sheet'!$T$7&lt;&gt;0,AVERAGE(Tally_CL),IF(F116=1,AVERAGE(Tally),IF(F116=2,AVERAGE(Tally2),IF(F116=3,AVERAGE(Tally3),IF(F116=4,AVERAGE(Tally4),IF(F116=5,AVERAGE(Tally5))))))))</f>
        <v>#N/A</v>
      </c>
      <c r="H116" s="181" t="e">
        <f t="shared" si="149"/>
        <v>#N/A</v>
      </c>
      <c r="I116" s="181" t="e">
        <f t="shared" si="150"/>
        <v>#N/A</v>
      </c>
      <c r="J116" s="4" t="str">
        <f t="shared" si="121"/>
        <v/>
      </c>
      <c r="K116" s="279" t="e">
        <f t="shared" si="122"/>
        <v>#N/A</v>
      </c>
      <c r="L116" s="15" t="e">
        <f t="shared" si="151"/>
        <v>#N/A</v>
      </c>
      <c r="M116" s="16" t="e">
        <f>IF(L116="",NA(),IF('Front sheet'!$T$7&lt;&gt;0,AVERAGE(MR_CL),IF(F116=1,AVERAGE(MR_1),IF(F116=2,AVERAGE(MR_2),IF(F116=3,AVERAGE(MR_3),IF(F116=4,AVERAGE(MR_4),IF(F116=5,AVERAGE(MR_5))))))))</f>
        <v>#N/A</v>
      </c>
      <c r="N116" s="16">
        <f t="shared" si="152"/>
        <v>0</v>
      </c>
      <c r="O116" s="170" t="e">
        <f t="shared" si="148"/>
        <v>#N/A</v>
      </c>
      <c r="Q116" s="15">
        <f>IF(ISERROR($E116),0,IF($E116&gt;$H116,MAX($Q$8:Q115)+1,0))</f>
        <v>0</v>
      </c>
      <c r="R116" s="170">
        <f>IF(ISERROR($E116),0,IF($E116&lt;$I116,MAX($R$8:R115)+1,0))</f>
        <v>0</v>
      </c>
      <c r="T116" s="15">
        <f t="shared" si="153"/>
        <v>0</v>
      </c>
      <c r="U116" s="170">
        <f t="shared" ca="1" si="123"/>
        <v>0</v>
      </c>
      <c r="W116" s="15">
        <f t="shared" si="154"/>
        <v>0</v>
      </c>
      <c r="X116" s="170">
        <f t="shared" ca="1" si="124"/>
        <v>0</v>
      </c>
      <c r="Z116" s="15">
        <f t="shared" si="155"/>
        <v>0</v>
      </c>
      <c r="AA116" s="267">
        <f t="shared" si="125"/>
        <v>0</v>
      </c>
      <c r="AC116" s="15">
        <f t="shared" si="156"/>
        <v>0</v>
      </c>
      <c r="AD116" s="267">
        <f t="shared" si="126"/>
        <v>0</v>
      </c>
      <c r="AE116" s="265">
        <f t="shared" si="127"/>
        <v>0</v>
      </c>
      <c r="AF116" s="15">
        <f t="shared" si="128"/>
        <v>0</v>
      </c>
      <c r="AG116" s="16">
        <f t="shared" si="129"/>
        <v>0</v>
      </c>
      <c r="AH116" s="16">
        <f t="shared" si="130"/>
        <v>0</v>
      </c>
      <c r="AI116" s="16">
        <f t="shared" si="131"/>
        <v>0</v>
      </c>
      <c r="AK116" s="15">
        <f>IF(ISERROR($L116),0,IF($L116&gt;$O116,MAX($AK$8:AK115)+1,0))</f>
        <v>0</v>
      </c>
      <c r="AL116" s="170" t="e">
        <f t="shared" si="157"/>
        <v>#N/A</v>
      </c>
      <c r="AN116" s="15" t="e">
        <f t="shared" si="132"/>
        <v>#N/A</v>
      </c>
      <c r="AO116" s="16" t="e">
        <f t="shared" ca="1" si="133"/>
        <v>#N/A</v>
      </c>
      <c r="AP116" s="16" t="e">
        <f>IF(C116&lt;=$E$3,IF(OR('Front sheet'!$O$3="",'Front sheet'!$O$3=0),NA(),'Front sheet'!$O$3),NA())</f>
        <v>#N/A</v>
      </c>
      <c r="AQ116" s="16" t="e">
        <f t="shared" ca="1" si="134"/>
        <v>#N/A</v>
      </c>
      <c r="AR116" s="16" t="e">
        <f t="shared" ca="1" si="135"/>
        <v>#N/A</v>
      </c>
      <c r="AS116" s="16" t="e">
        <f t="shared" ca="1" si="136"/>
        <v>#N/A</v>
      </c>
      <c r="AT116" s="16" t="e">
        <f t="shared" ca="1" si="137"/>
        <v>#N/A</v>
      </c>
      <c r="AU116" s="16" t="e">
        <f t="shared" si="138"/>
        <v>#N/A</v>
      </c>
      <c r="AV116" s="16" t="e">
        <f t="shared" ca="1" si="139"/>
        <v>#N/A</v>
      </c>
      <c r="AW116" s="199" t="str">
        <f t="shared" si="140"/>
        <v/>
      </c>
      <c r="AX116" s="203" t="str">
        <f t="shared" si="141"/>
        <v/>
      </c>
      <c r="AZ116" s="221">
        <v>108</v>
      </c>
      <c r="BA116" s="166" t="str">
        <f t="shared" ca="1" si="142"/>
        <v/>
      </c>
      <c r="BB116" s="32" t="str">
        <f t="shared" si="158"/>
        <v/>
      </c>
      <c r="BC116" s="100" t="e">
        <f t="shared" ca="1" si="159"/>
        <v>#N/A</v>
      </c>
      <c r="BD116" s="100" t="e">
        <f t="shared" ca="1" si="160"/>
        <v>#N/A</v>
      </c>
      <c r="BE116" s="100" t="e">
        <f t="shared" si="161"/>
        <v>#N/A</v>
      </c>
      <c r="BF116" s="100" t="e">
        <f t="shared" si="162"/>
        <v>#N/A</v>
      </c>
      <c r="BG116" s="223" t="e">
        <f t="shared" si="163"/>
        <v>#N/A</v>
      </c>
      <c r="BH116" s="246" t="str">
        <f t="shared" ca="1" si="143"/>
        <v/>
      </c>
      <c r="BI116" s="229" t="e">
        <f t="shared" si="164"/>
        <v>#N/A</v>
      </c>
      <c r="BJ116" s="100" t="e">
        <f t="shared" si="165"/>
        <v>#N/A</v>
      </c>
      <c r="BK116" s="100" t="e">
        <f t="shared" si="144"/>
        <v>#N/A</v>
      </c>
      <c r="BL116" s="100" t="e">
        <f t="shared" si="145"/>
        <v>#N/A</v>
      </c>
      <c r="BP116" s="3">
        <v>108</v>
      </c>
      <c r="BQ116" s="1" t="e">
        <f t="shared" si="166"/>
        <v>#N/A</v>
      </c>
      <c r="BR116" s="1" t="e">
        <f t="shared" si="167"/>
        <v>#N/A</v>
      </c>
      <c r="BS116" s="1" t="e">
        <f t="shared" si="168"/>
        <v>#N/A</v>
      </c>
      <c r="BU116" s="1">
        <v>108</v>
      </c>
      <c r="BV116" s="1" t="e">
        <f t="shared" si="169"/>
        <v>#N/A</v>
      </c>
      <c r="BW116" s="1" t="e">
        <f t="shared" si="170"/>
        <v>#N/A</v>
      </c>
      <c r="BY116" s="1">
        <v>108</v>
      </c>
      <c r="BZ116" s="1" t="e">
        <f t="shared" si="146"/>
        <v>#N/A</v>
      </c>
      <c r="CA116" s="1" t="e">
        <f t="shared" si="171"/>
        <v>#N/A</v>
      </c>
      <c r="CB116" s="1" t="e">
        <f t="shared" si="147"/>
        <v>#N/A</v>
      </c>
      <c r="CC116" s="1" t="e">
        <f t="shared" si="172"/>
        <v>#N/A</v>
      </c>
      <c r="CD116" s="1"/>
      <c r="CE116" s="1"/>
      <c r="CF116" s="1">
        <v>108</v>
      </c>
      <c r="CG116" s="1" t="e">
        <f t="shared" si="173"/>
        <v>#N/A</v>
      </c>
      <c r="CH116" s="1" t="e">
        <f t="shared" si="174"/>
        <v>#N/A</v>
      </c>
      <c r="CI116" s="4" t="e">
        <f t="shared" si="175"/>
        <v>#N/A</v>
      </c>
      <c r="CK116" s="3">
        <f t="shared" si="176"/>
        <v>0</v>
      </c>
      <c r="CL116" s="4">
        <f t="shared" si="177"/>
        <v>0</v>
      </c>
    </row>
    <row r="117" spans="2:90" x14ac:dyDescent="0.25">
      <c r="B117">
        <f t="shared" si="120"/>
        <v>0</v>
      </c>
      <c r="C117" s="3">
        <v>109</v>
      </c>
      <c r="D117" s="2" t="str">
        <f>IF('Front sheet'!I34="","",'Front sheet'!$I34)</f>
        <v/>
      </c>
      <c r="E117" s="1" t="e">
        <f>IF('Front sheet'!J34="",#N/A,'Front sheet'!J34)</f>
        <v>#N/A</v>
      </c>
      <c r="F117" s="1" t="str">
        <f t="shared" si="93"/>
        <v/>
      </c>
      <c r="G117" s="181" t="e">
        <f>IF(J117="",NA(),IF('Front sheet'!$T$7&lt;&gt;0,AVERAGE(Tally_CL),IF(F117=1,AVERAGE(Tally),IF(F117=2,AVERAGE(Tally2),IF(F117=3,AVERAGE(Tally3),IF(F117=4,AVERAGE(Tally4),IF(F117=5,AVERAGE(Tally5))))))))</f>
        <v>#N/A</v>
      </c>
      <c r="H117" s="181" t="e">
        <f t="shared" si="149"/>
        <v>#N/A</v>
      </c>
      <c r="I117" s="181" t="e">
        <f t="shared" si="150"/>
        <v>#N/A</v>
      </c>
      <c r="J117" s="4" t="str">
        <f t="shared" si="121"/>
        <v/>
      </c>
      <c r="K117" s="279" t="e">
        <f t="shared" si="122"/>
        <v>#N/A</v>
      </c>
      <c r="L117" s="15" t="e">
        <f t="shared" si="151"/>
        <v>#N/A</v>
      </c>
      <c r="M117" s="16" t="e">
        <f>IF(L117="",NA(),IF('Front sheet'!$T$7&lt;&gt;0,AVERAGE(MR_CL),IF(F117=1,AVERAGE(MR_1),IF(F117=2,AVERAGE(MR_2),IF(F117=3,AVERAGE(MR_3),IF(F117=4,AVERAGE(MR_4),IF(F117=5,AVERAGE(MR_5))))))))</f>
        <v>#N/A</v>
      </c>
      <c r="N117" s="16">
        <f t="shared" si="152"/>
        <v>0</v>
      </c>
      <c r="O117" s="170" t="e">
        <f t="shared" si="148"/>
        <v>#N/A</v>
      </c>
      <c r="Q117" s="15">
        <f>IF(ISERROR($E117),0,IF($E117&gt;$H117,MAX($Q$8:Q116)+1,0))</f>
        <v>0</v>
      </c>
      <c r="R117" s="170">
        <f>IF(ISERROR($E117),0,IF($E117&lt;$I117,MAX($R$8:R116)+1,0))</f>
        <v>0</v>
      </c>
      <c r="T117" s="15">
        <f t="shared" si="153"/>
        <v>0</v>
      </c>
      <c r="U117" s="170">
        <f t="shared" ca="1" si="123"/>
        <v>0</v>
      </c>
      <c r="W117" s="15">
        <f t="shared" si="154"/>
        <v>0</v>
      </c>
      <c r="X117" s="170">
        <f t="shared" ca="1" si="124"/>
        <v>0</v>
      </c>
      <c r="Z117" s="15">
        <f t="shared" si="155"/>
        <v>0</v>
      </c>
      <c r="AA117" s="267">
        <f t="shared" si="125"/>
        <v>0</v>
      </c>
      <c r="AC117" s="15">
        <f t="shared" si="156"/>
        <v>0</v>
      </c>
      <c r="AD117" s="267">
        <f t="shared" si="126"/>
        <v>0</v>
      </c>
      <c r="AE117" s="265">
        <f t="shared" si="127"/>
        <v>0</v>
      </c>
      <c r="AF117" s="15">
        <f t="shared" si="128"/>
        <v>0</v>
      </c>
      <c r="AG117" s="16">
        <f t="shared" si="129"/>
        <v>0</v>
      </c>
      <c r="AH117" s="16">
        <f t="shared" si="130"/>
        <v>0</v>
      </c>
      <c r="AI117" s="16">
        <f t="shared" si="131"/>
        <v>0</v>
      </c>
      <c r="AK117" s="15">
        <f>IF(ISERROR($L117),0,IF($L117&gt;$O117,MAX($AK$8:AK116)+1,0))</f>
        <v>0</v>
      </c>
      <c r="AL117" s="170" t="e">
        <f t="shared" si="157"/>
        <v>#N/A</v>
      </c>
      <c r="AN117" s="15" t="e">
        <f t="shared" si="132"/>
        <v>#N/A</v>
      </c>
      <c r="AO117" s="16" t="e">
        <f t="shared" ca="1" si="133"/>
        <v>#N/A</v>
      </c>
      <c r="AP117" s="16" t="e">
        <f>IF(C117&lt;=$E$3,IF(OR('Front sheet'!$O$3="",'Front sheet'!$O$3=0),NA(),'Front sheet'!$O$3),NA())</f>
        <v>#N/A</v>
      </c>
      <c r="AQ117" s="16" t="e">
        <f t="shared" ca="1" si="134"/>
        <v>#N/A</v>
      </c>
      <c r="AR117" s="16" t="e">
        <f t="shared" ca="1" si="135"/>
        <v>#N/A</v>
      </c>
      <c r="AS117" s="16" t="e">
        <f t="shared" ca="1" si="136"/>
        <v>#N/A</v>
      </c>
      <c r="AT117" s="16" t="e">
        <f t="shared" ca="1" si="137"/>
        <v>#N/A</v>
      </c>
      <c r="AU117" s="16" t="e">
        <f t="shared" si="138"/>
        <v>#N/A</v>
      </c>
      <c r="AV117" s="16" t="e">
        <f t="shared" ca="1" si="139"/>
        <v>#N/A</v>
      </c>
      <c r="AW117" s="199" t="str">
        <f t="shared" si="140"/>
        <v/>
      </c>
      <c r="AX117" s="203" t="str">
        <f t="shared" si="141"/>
        <v/>
      </c>
      <c r="AZ117" s="221">
        <v>109</v>
      </c>
      <c r="BA117" s="166" t="str">
        <f t="shared" ca="1" si="142"/>
        <v/>
      </c>
      <c r="BB117" s="32" t="str">
        <f t="shared" si="158"/>
        <v/>
      </c>
      <c r="BC117" s="100" t="e">
        <f t="shared" ca="1" si="159"/>
        <v>#N/A</v>
      </c>
      <c r="BD117" s="100" t="e">
        <f t="shared" ca="1" si="160"/>
        <v>#N/A</v>
      </c>
      <c r="BE117" s="100" t="e">
        <f t="shared" si="161"/>
        <v>#N/A</v>
      </c>
      <c r="BF117" s="100" t="e">
        <f t="shared" si="162"/>
        <v>#N/A</v>
      </c>
      <c r="BG117" s="223" t="e">
        <f t="shared" si="163"/>
        <v>#N/A</v>
      </c>
      <c r="BH117" s="246" t="str">
        <f t="shared" ca="1" si="143"/>
        <v/>
      </c>
      <c r="BI117" s="229" t="e">
        <f t="shared" si="164"/>
        <v>#N/A</v>
      </c>
      <c r="BJ117" s="100" t="e">
        <f t="shared" si="165"/>
        <v>#N/A</v>
      </c>
      <c r="BK117" s="100" t="e">
        <f t="shared" si="144"/>
        <v>#N/A</v>
      </c>
      <c r="BL117" s="100" t="e">
        <f t="shared" si="145"/>
        <v>#N/A</v>
      </c>
      <c r="BP117" s="3">
        <v>109</v>
      </c>
      <c r="BQ117" s="1" t="e">
        <f t="shared" si="166"/>
        <v>#N/A</v>
      </c>
      <c r="BR117" s="1" t="e">
        <f t="shared" si="167"/>
        <v>#N/A</v>
      </c>
      <c r="BS117" s="1" t="e">
        <f t="shared" si="168"/>
        <v>#N/A</v>
      </c>
      <c r="BU117" s="1">
        <v>109</v>
      </c>
      <c r="BV117" s="1" t="e">
        <f t="shared" si="169"/>
        <v>#N/A</v>
      </c>
      <c r="BW117" s="1" t="e">
        <f t="shared" si="170"/>
        <v>#N/A</v>
      </c>
      <c r="BY117" s="1">
        <v>109</v>
      </c>
      <c r="BZ117" s="1" t="e">
        <f t="shared" si="146"/>
        <v>#N/A</v>
      </c>
      <c r="CA117" s="1" t="e">
        <f t="shared" si="171"/>
        <v>#N/A</v>
      </c>
      <c r="CB117" s="1" t="e">
        <f t="shared" si="147"/>
        <v>#N/A</v>
      </c>
      <c r="CC117" s="1" t="e">
        <f t="shared" si="172"/>
        <v>#N/A</v>
      </c>
      <c r="CD117" s="1"/>
      <c r="CE117" s="1"/>
      <c r="CF117" s="1">
        <v>109</v>
      </c>
      <c r="CG117" s="1" t="e">
        <f t="shared" si="173"/>
        <v>#N/A</v>
      </c>
      <c r="CH117" s="1" t="e">
        <f t="shared" si="174"/>
        <v>#N/A</v>
      </c>
      <c r="CI117" s="4" t="e">
        <f t="shared" si="175"/>
        <v>#N/A</v>
      </c>
      <c r="CK117" s="3">
        <f t="shared" si="176"/>
        <v>0</v>
      </c>
      <c r="CL117" s="4">
        <f t="shared" si="177"/>
        <v>0</v>
      </c>
    </row>
    <row r="118" spans="2:90" x14ac:dyDescent="0.25">
      <c r="B118">
        <f t="shared" si="120"/>
        <v>0</v>
      </c>
      <c r="C118" s="3">
        <v>110</v>
      </c>
      <c r="D118" s="2" t="str">
        <f>IF('Front sheet'!I35="","",'Front sheet'!$I35)</f>
        <v/>
      </c>
      <c r="E118" s="1" t="e">
        <f>IF('Front sheet'!J35="",#N/A,'Front sheet'!J35)</f>
        <v>#N/A</v>
      </c>
      <c r="F118" s="1" t="str">
        <f t="shared" si="93"/>
        <v/>
      </c>
      <c r="G118" s="181" t="e">
        <f>IF(J118="",NA(),IF('Front sheet'!$T$7&lt;&gt;0,AVERAGE(Tally_CL),IF(F118=1,AVERAGE(Tally),IF(F118=2,AVERAGE(Tally2),IF(F118=3,AVERAGE(Tally3),IF(F118=4,AVERAGE(Tally4),IF(F118=5,AVERAGE(Tally5))))))))</f>
        <v>#N/A</v>
      </c>
      <c r="H118" s="181" t="e">
        <f t="shared" si="149"/>
        <v>#N/A</v>
      </c>
      <c r="I118" s="181" t="e">
        <f t="shared" si="150"/>
        <v>#N/A</v>
      </c>
      <c r="J118" s="4" t="str">
        <f t="shared" si="121"/>
        <v/>
      </c>
      <c r="K118" s="279" t="e">
        <f t="shared" si="122"/>
        <v>#N/A</v>
      </c>
      <c r="L118" s="15" t="e">
        <f t="shared" si="151"/>
        <v>#N/A</v>
      </c>
      <c r="M118" s="16" t="e">
        <f>IF(L118="",NA(),IF('Front sheet'!$T$7&lt;&gt;0,AVERAGE(MR_CL),IF(F118=1,AVERAGE(MR_1),IF(F118=2,AVERAGE(MR_2),IF(F118=3,AVERAGE(MR_3),IF(F118=4,AVERAGE(MR_4),IF(F118=5,AVERAGE(MR_5))))))))</f>
        <v>#N/A</v>
      </c>
      <c r="N118" s="16">
        <f t="shared" si="152"/>
        <v>0</v>
      </c>
      <c r="O118" s="170" t="e">
        <f t="shared" si="148"/>
        <v>#N/A</v>
      </c>
      <c r="Q118" s="15">
        <f>IF(ISERROR($E118),0,IF($E118&gt;$H118,MAX($Q$8:Q117)+1,0))</f>
        <v>0</v>
      </c>
      <c r="R118" s="170">
        <f>IF(ISERROR($E118),0,IF($E118&lt;$I118,MAX($R$8:R117)+1,0))</f>
        <v>0</v>
      </c>
      <c r="T118" s="15">
        <f t="shared" si="153"/>
        <v>0</v>
      </c>
      <c r="U118" s="170">
        <f t="shared" ca="1" si="123"/>
        <v>0</v>
      </c>
      <c r="W118" s="15">
        <f t="shared" si="154"/>
        <v>0</v>
      </c>
      <c r="X118" s="170">
        <f t="shared" ca="1" si="124"/>
        <v>0</v>
      </c>
      <c r="Z118" s="15">
        <f t="shared" si="155"/>
        <v>0</v>
      </c>
      <c r="AA118" s="267">
        <f t="shared" si="125"/>
        <v>0</v>
      </c>
      <c r="AC118" s="15">
        <f t="shared" si="156"/>
        <v>0</v>
      </c>
      <c r="AD118" s="267">
        <f t="shared" si="126"/>
        <v>0</v>
      </c>
      <c r="AE118" s="265">
        <f t="shared" si="127"/>
        <v>0</v>
      </c>
      <c r="AF118" s="15">
        <f t="shared" si="128"/>
        <v>0</v>
      </c>
      <c r="AG118" s="16">
        <f t="shared" si="129"/>
        <v>0</v>
      </c>
      <c r="AH118" s="16">
        <f t="shared" si="130"/>
        <v>0</v>
      </c>
      <c r="AI118" s="16">
        <f t="shared" si="131"/>
        <v>0</v>
      </c>
      <c r="AK118" s="15">
        <f>IF(ISERROR($L118),0,IF($L118&gt;$O118,MAX($AK$8:AK117)+1,0))</f>
        <v>0</v>
      </c>
      <c r="AL118" s="170" t="e">
        <f t="shared" si="157"/>
        <v>#N/A</v>
      </c>
      <c r="AN118" s="15" t="e">
        <f t="shared" si="132"/>
        <v>#N/A</v>
      </c>
      <c r="AO118" s="16" t="e">
        <f t="shared" ca="1" si="133"/>
        <v>#N/A</v>
      </c>
      <c r="AP118" s="16" t="e">
        <f>IF(C118&lt;=$E$3,IF(OR('Front sheet'!$O$3="",'Front sheet'!$O$3=0),NA(),'Front sheet'!$O$3),NA())</f>
        <v>#N/A</v>
      </c>
      <c r="AQ118" s="16" t="e">
        <f t="shared" ca="1" si="134"/>
        <v>#N/A</v>
      </c>
      <c r="AR118" s="16" t="e">
        <f t="shared" ca="1" si="135"/>
        <v>#N/A</v>
      </c>
      <c r="AS118" s="16" t="e">
        <f t="shared" ca="1" si="136"/>
        <v>#N/A</v>
      </c>
      <c r="AT118" s="16" t="e">
        <f t="shared" ca="1" si="137"/>
        <v>#N/A</v>
      </c>
      <c r="AU118" s="16" t="e">
        <f t="shared" si="138"/>
        <v>#N/A</v>
      </c>
      <c r="AV118" s="16" t="e">
        <f t="shared" ca="1" si="139"/>
        <v>#N/A</v>
      </c>
      <c r="AW118" s="199" t="str">
        <f t="shared" si="140"/>
        <v/>
      </c>
      <c r="AX118" s="203" t="str">
        <f t="shared" si="141"/>
        <v/>
      </c>
      <c r="AZ118" s="221">
        <v>110</v>
      </c>
      <c r="BA118" s="166" t="str">
        <f t="shared" ca="1" si="142"/>
        <v/>
      </c>
      <c r="BB118" s="32" t="str">
        <f t="shared" si="158"/>
        <v/>
      </c>
      <c r="BC118" s="100" t="e">
        <f t="shared" ca="1" si="159"/>
        <v>#N/A</v>
      </c>
      <c r="BD118" s="100" t="e">
        <f t="shared" ca="1" si="160"/>
        <v>#N/A</v>
      </c>
      <c r="BE118" s="100" t="e">
        <f t="shared" si="161"/>
        <v>#N/A</v>
      </c>
      <c r="BF118" s="100" t="e">
        <f t="shared" si="162"/>
        <v>#N/A</v>
      </c>
      <c r="BG118" s="223" t="e">
        <f t="shared" si="163"/>
        <v>#N/A</v>
      </c>
      <c r="BH118" s="246" t="str">
        <f t="shared" ca="1" si="143"/>
        <v/>
      </c>
      <c r="BI118" s="229" t="e">
        <f t="shared" si="164"/>
        <v>#N/A</v>
      </c>
      <c r="BJ118" s="100" t="e">
        <f t="shared" si="165"/>
        <v>#N/A</v>
      </c>
      <c r="BK118" s="100" t="e">
        <f t="shared" si="144"/>
        <v>#N/A</v>
      </c>
      <c r="BL118" s="100" t="e">
        <f t="shared" si="145"/>
        <v>#N/A</v>
      </c>
      <c r="BP118" s="3">
        <v>110</v>
      </c>
      <c r="BQ118" s="1" t="e">
        <f t="shared" si="166"/>
        <v>#N/A</v>
      </c>
      <c r="BR118" s="1" t="e">
        <f t="shared" si="167"/>
        <v>#N/A</v>
      </c>
      <c r="BS118" s="1" t="e">
        <f t="shared" si="168"/>
        <v>#N/A</v>
      </c>
      <c r="BU118" s="1">
        <v>110</v>
      </c>
      <c r="BV118" s="1" t="e">
        <f t="shared" si="169"/>
        <v>#N/A</v>
      </c>
      <c r="BW118" s="1" t="e">
        <f t="shared" si="170"/>
        <v>#N/A</v>
      </c>
      <c r="BY118" s="1">
        <v>110</v>
      </c>
      <c r="BZ118" s="1" t="e">
        <f t="shared" si="146"/>
        <v>#N/A</v>
      </c>
      <c r="CA118" s="1" t="e">
        <f t="shared" si="171"/>
        <v>#N/A</v>
      </c>
      <c r="CB118" s="1" t="e">
        <f t="shared" si="147"/>
        <v>#N/A</v>
      </c>
      <c r="CC118" s="1" t="e">
        <f t="shared" si="172"/>
        <v>#N/A</v>
      </c>
      <c r="CD118" s="1"/>
      <c r="CE118" s="1"/>
      <c r="CF118" s="1">
        <v>110</v>
      </c>
      <c r="CG118" s="1" t="e">
        <f t="shared" si="173"/>
        <v>#N/A</v>
      </c>
      <c r="CH118" s="1" t="e">
        <f t="shared" si="174"/>
        <v>#N/A</v>
      </c>
      <c r="CI118" s="4" t="e">
        <f t="shared" si="175"/>
        <v>#N/A</v>
      </c>
      <c r="CK118" s="3">
        <f t="shared" si="176"/>
        <v>0</v>
      </c>
      <c r="CL118" s="4">
        <f t="shared" si="177"/>
        <v>0</v>
      </c>
    </row>
    <row r="119" spans="2:90" x14ac:dyDescent="0.25">
      <c r="B119">
        <f t="shared" si="120"/>
        <v>0</v>
      </c>
      <c r="C119" s="3">
        <v>111</v>
      </c>
      <c r="D119" s="2" t="str">
        <f>IF('Front sheet'!I36="","",'Front sheet'!$I36)</f>
        <v/>
      </c>
      <c r="E119" s="1" t="e">
        <f>IF('Front sheet'!J36="",#N/A,'Front sheet'!J36)</f>
        <v>#N/A</v>
      </c>
      <c r="F119" s="1" t="str">
        <f t="shared" si="93"/>
        <v/>
      </c>
      <c r="G119" s="181" t="e">
        <f>IF(J119="",NA(),IF('Front sheet'!$T$7&lt;&gt;0,AVERAGE(Tally_CL),IF(F119=1,AVERAGE(Tally),IF(F119=2,AVERAGE(Tally2),IF(F119=3,AVERAGE(Tally3),IF(F119=4,AVERAGE(Tally4),IF(F119=5,AVERAGE(Tally5))))))))</f>
        <v>#N/A</v>
      </c>
      <c r="H119" s="181" t="e">
        <f t="shared" si="149"/>
        <v>#N/A</v>
      </c>
      <c r="I119" s="181" t="e">
        <f t="shared" si="150"/>
        <v>#N/A</v>
      </c>
      <c r="J119" s="4" t="str">
        <f t="shared" si="121"/>
        <v/>
      </c>
      <c r="K119" s="279" t="e">
        <f t="shared" si="122"/>
        <v>#N/A</v>
      </c>
      <c r="L119" s="15" t="e">
        <f t="shared" si="151"/>
        <v>#N/A</v>
      </c>
      <c r="M119" s="16" t="e">
        <f>IF(L119="",NA(),IF('Front sheet'!$T$7&lt;&gt;0,AVERAGE(MR_CL),IF(F119=1,AVERAGE(MR_1),IF(F119=2,AVERAGE(MR_2),IF(F119=3,AVERAGE(MR_3),IF(F119=4,AVERAGE(MR_4),IF(F119=5,AVERAGE(MR_5))))))))</f>
        <v>#N/A</v>
      </c>
      <c r="N119" s="16">
        <f t="shared" si="152"/>
        <v>0</v>
      </c>
      <c r="O119" s="170" t="e">
        <f t="shared" si="148"/>
        <v>#N/A</v>
      </c>
      <c r="Q119" s="15">
        <f>IF(ISERROR($E119),0,IF($E119&gt;$H119,MAX($Q$8:Q118)+1,0))</f>
        <v>0</v>
      </c>
      <c r="R119" s="170">
        <f>IF(ISERROR($E119),0,IF($E119&lt;$I119,MAX($R$8:R118)+1,0))</f>
        <v>0</v>
      </c>
      <c r="T119" s="15">
        <f t="shared" si="153"/>
        <v>0</v>
      </c>
      <c r="U119" s="170">
        <f t="shared" ca="1" si="123"/>
        <v>0</v>
      </c>
      <c r="W119" s="15">
        <f t="shared" si="154"/>
        <v>0</v>
      </c>
      <c r="X119" s="170">
        <f t="shared" ca="1" si="124"/>
        <v>0</v>
      </c>
      <c r="Z119" s="15">
        <f t="shared" si="155"/>
        <v>0</v>
      </c>
      <c r="AA119" s="267">
        <f t="shared" si="125"/>
        <v>0</v>
      </c>
      <c r="AC119" s="15">
        <f t="shared" si="156"/>
        <v>0</v>
      </c>
      <c r="AD119" s="267">
        <f t="shared" si="126"/>
        <v>0</v>
      </c>
      <c r="AE119" s="265">
        <f t="shared" si="127"/>
        <v>0</v>
      </c>
      <c r="AF119" s="15">
        <f t="shared" si="128"/>
        <v>0</v>
      </c>
      <c r="AG119" s="16">
        <f t="shared" si="129"/>
        <v>0</v>
      </c>
      <c r="AH119" s="16">
        <f t="shared" si="130"/>
        <v>0</v>
      </c>
      <c r="AI119" s="16">
        <f t="shared" si="131"/>
        <v>0</v>
      </c>
      <c r="AK119" s="15">
        <f>IF(ISERROR($L119),0,IF($L119&gt;$O119,MAX($AK$8:AK118)+1,0))</f>
        <v>0</v>
      </c>
      <c r="AL119" s="170" t="e">
        <f t="shared" si="157"/>
        <v>#N/A</v>
      </c>
      <c r="AN119" s="15" t="e">
        <f t="shared" si="132"/>
        <v>#N/A</v>
      </c>
      <c r="AO119" s="16" t="e">
        <f t="shared" ca="1" si="133"/>
        <v>#N/A</v>
      </c>
      <c r="AP119" s="16" t="e">
        <f>IF(C119&lt;=$E$3,IF(OR('Front sheet'!$O$3="",'Front sheet'!$O$3=0),NA(),'Front sheet'!$O$3),NA())</f>
        <v>#N/A</v>
      </c>
      <c r="AQ119" s="16" t="e">
        <f t="shared" ca="1" si="134"/>
        <v>#N/A</v>
      </c>
      <c r="AR119" s="16" t="e">
        <f t="shared" ca="1" si="135"/>
        <v>#N/A</v>
      </c>
      <c r="AS119" s="16" t="e">
        <f t="shared" ca="1" si="136"/>
        <v>#N/A</v>
      </c>
      <c r="AT119" s="16" t="e">
        <f t="shared" ca="1" si="137"/>
        <v>#N/A</v>
      </c>
      <c r="AU119" s="16" t="e">
        <f t="shared" si="138"/>
        <v>#N/A</v>
      </c>
      <c r="AV119" s="16" t="e">
        <f t="shared" ca="1" si="139"/>
        <v>#N/A</v>
      </c>
      <c r="AW119" s="199" t="str">
        <f t="shared" si="140"/>
        <v/>
      </c>
      <c r="AX119" s="203" t="str">
        <f t="shared" si="141"/>
        <v/>
      </c>
      <c r="AZ119" s="221">
        <v>111</v>
      </c>
      <c r="BA119" s="166" t="str">
        <f t="shared" ca="1" si="142"/>
        <v/>
      </c>
      <c r="BB119" s="32" t="str">
        <f t="shared" si="158"/>
        <v/>
      </c>
      <c r="BC119" s="100" t="e">
        <f t="shared" ca="1" si="159"/>
        <v>#N/A</v>
      </c>
      <c r="BD119" s="100" t="e">
        <f t="shared" ca="1" si="160"/>
        <v>#N/A</v>
      </c>
      <c r="BE119" s="100" t="e">
        <f t="shared" si="161"/>
        <v>#N/A</v>
      </c>
      <c r="BF119" s="100" t="e">
        <f t="shared" si="162"/>
        <v>#N/A</v>
      </c>
      <c r="BG119" s="223" t="e">
        <f t="shared" si="163"/>
        <v>#N/A</v>
      </c>
      <c r="BH119" s="246" t="str">
        <f t="shared" ca="1" si="143"/>
        <v/>
      </c>
      <c r="BI119" s="229" t="e">
        <f t="shared" si="164"/>
        <v>#N/A</v>
      </c>
      <c r="BJ119" s="100" t="e">
        <f t="shared" si="165"/>
        <v>#N/A</v>
      </c>
      <c r="BK119" s="100" t="e">
        <f t="shared" si="144"/>
        <v>#N/A</v>
      </c>
      <c r="BL119" s="100" t="e">
        <f t="shared" si="145"/>
        <v>#N/A</v>
      </c>
      <c r="BP119" s="3">
        <v>111</v>
      </c>
      <c r="BQ119" s="1" t="e">
        <f t="shared" si="166"/>
        <v>#N/A</v>
      </c>
      <c r="BR119" s="1" t="e">
        <f t="shared" si="167"/>
        <v>#N/A</v>
      </c>
      <c r="BS119" s="1" t="e">
        <f t="shared" si="168"/>
        <v>#N/A</v>
      </c>
      <c r="BU119" s="1">
        <v>111</v>
      </c>
      <c r="BV119" s="1" t="e">
        <f t="shared" si="169"/>
        <v>#N/A</v>
      </c>
      <c r="BW119" s="1" t="e">
        <f t="shared" si="170"/>
        <v>#N/A</v>
      </c>
      <c r="BY119" s="1">
        <v>111</v>
      </c>
      <c r="BZ119" s="1" t="e">
        <f t="shared" si="146"/>
        <v>#N/A</v>
      </c>
      <c r="CA119" s="1" t="e">
        <f t="shared" si="171"/>
        <v>#N/A</v>
      </c>
      <c r="CB119" s="1" t="e">
        <f t="shared" si="147"/>
        <v>#N/A</v>
      </c>
      <c r="CC119" s="1" t="e">
        <f t="shared" si="172"/>
        <v>#N/A</v>
      </c>
      <c r="CD119" s="1"/>
      <c r="CE119" s="1"/>
      <c r="CF119" s="1">
        <v>111</v>
      </c>
      <c r="CG119" s="1" t="e">
        <f t="shared" si="173"/>
        <v>#N/A</v>
      </c>
      <c r="CH119" s="1" t="e">
        <f t="shared" si="174"/>
        <v>#N/A</v>
      </c>
      <c r="CI119" s="4" t="e">
        <f t="shared" si="175"/>
        <v>#N/A</v>
      </c>
      <c r="CK119" s="3">
        <f t="shared" si="176"/>
        <v>0</v>
      </c>
      <c r="CL119" s="4">
        <f t="shared" si="177"/>
        <v>0</v>
      </c>
    </row>
    <row r="120" spans="2:90" ht="15.75" thickBot="1" x14ac:dyDescent="0.3">
      <c r="B120">
        <f t="shared" si="120"/>
        <v>0</v>
      </c>
      <c r="C120" s="5">
        <v>112</v>
      </c>
      <c r="D120" s="25" t="str">
        <f>IF('Front sheet'!I37="","",'Front sheet'!$I37)</f>
        <v/>
      </c>
      <c r="E120" s="17" t="e">
        <f>IF('Front sheet'!J37="",#N/A,'Front sheet'!J37)</f>
        <v>#N/A</v>
      </c>
      <c r="F120" s="17" t="str">
        <f t="shared" si="93"/>
        <v/>
      </c>
      <c r="G120" s="181" t="e">
        <f>IF(J120="",NA(),IF('Front sheet'!$T$7&lt;&gt;0,AVERAGE(Tally_CL),IF(F120=1,AVERAGE(Tally),IF(F120=2,AVERAGE(Tally2),IF(F120=3,AVERAGE(Tally3),IF(F120=4,AVERAGE(Tally4),IF(F120=5,AVERAGE(Tally5))))))))</f>
        <v>#N/A</v>
      </c>
      <c r="H120" s="181" t="e">
        <f t="shared" si="149"/>
        <v>#N/A</v>
      </c>
      <c r="I120" s="181" t="e">
        <f t="shared" si="150"/>
        <v>#N/A</v>
      </c>
      <c r="J120" s="6" t="str">
        <f t="shared" si="121"/>
        <v/>
      </c>
      <c r="K120" s="279" t="e">
        <f t="shared" si="122"/>
        <v>#N/A</v>
      </c>
      <c r="L120" s="15" t="e">
        <f t="shared" si="151"/>
        <v>#N/A</v>
      </c>
      <c r="M120" s="16" t="e">
        <f>IF(L120="",NA(),IF('Front sheet'!$T$7&lt;&gt;0,AVERAGE(MR_CL),IF(F120=1,AVERAGE(MR_1),IF(F120=2,AVERAGE(MR_2),IF(F120=3,AVERAGE(MR_3),IF(F120=4,AVERAGE(MR_4),IF(F120=5,AVERAGE(MR_5))))))))</f>
        <v>#N/A</v>
      </c>
      <c r="N120" s="175">
        <f t="shared" si="152"/>
        <v>0</v>
      </c>
      <c r="O120" s="170" t="e">
        <f t="shared" si="148"/>
        <v>#N/A</v>
      </c>
      <c r="Q120" s="171">
        <f>IF(ISERROR($E120),0,IF($E120&gt;$H120,MAX($Q$8:Q119)+1,0))</f>
        <v>0</v>
      </c>
      <c r="R120" s="172">
        <f>IF(ISERROR($E120),0,IF($E120&lt;$I120,MAX($R$8:R119)+1,0))</f>
        <v>0</v>
      </c>
      <c r="T120" s="171">
        <f t="shared" si="153"/>
        <v>0</v>
      </c>
      <c r="U120" s="170">
        <f t="shared" ca="1" si="123"/>
        <v>0</v>
      </c>
      <c r="W120" s="171">
        <f t="shared" si="154"/>
        <v>0</v>
      </c>
      <c r="X120" s="170">
        <f t="shared" ca="1" si="124"/>
        <v>0</v>
      </c>
      <c r="Z120" s="171">
        <f t="shared" si="155"/>
        <v>0</v>
      </c>
      <c r="AA120" s="267">
        <f t="shared" si="125"/>
        <v>0</v>
      </c>
      <c r="AC120" s="171">
        <f t="shared" si="156"/>
        <v>0</v>
      </c>
      <c r="AD120" s="267">
        <f t="shared" si="126"/>
        <v>0</v>
      </c>
      <c r="AE120" s="265">
        <f t="shared" si="127"/>
        <v>0</v>
      </c>
      <c r="AF120" s="171">
        <f t="shared" si="128"/>
        <v>0</v>
      </c>
      <c r="AG120" s="16">
        <f t="shared" si="129"/>
        <v>0</v>
      </c>
      <c r="AH120" s="175">
        <f t="shared" si="130"/>
        <v>0</v>
      </c>
      <c r="AI120" s="16">
        <f t="shared" si="131"/>
        <v>0</v>
      </c>
      <c r="AK120" s="171">
        <f>IF(ISERROR($L120),0,IF($L120&gt;$O120,MAX($AK$8:AK119)+1,0))</f>
        <v>0</v>
      </c>
      <c r="AL120" s="172" t="e">
        <f t="shared" si="157"/>
        <v>#N/A</v>
      </c>
      <c r="AN120" s="171" t="e">
        <f t="shared" si="132"/>
        <v>#N/A</v>
      </c>
      <c r="AO120" s="175" t="e">
        <f t="shared" ca="1" si="133"/>
        <v>#N/A</v>
      </c>
      <c r="AP120" s="175" t="e">
        <f>IF(C120&lt;=$E$3,IF(OR('Front sheet'!$O$3="",'Front sheet'!$O$3=0),NA(),'Front sheet'!$O$3),NA())</f>
        <v>#N/A</v>
      </c>
      <c r="AQ120" s="175" t="e">
        <f t="shared" ca="1" si="134"/>
        <v>#N/A</v>
      </c>
      <c r="AR120" s="175" t="e">
        <f t="shared" ca="1" si="135"/>
        <v>#N/A</v>
      </c>
      <c r="AS120" s="175" t="e">
        <f t="shared" ca="1" si="136"/>
        <v>#N/A</v>
      </c>
      <c r="AT120" s="175" t="e">
        <f t="shared" ca="1" si="137"/>
        <v>#N/A</v>
      </c>
      <c r="AU120" s="175" t="e">
        <f t="shared" si="138"/>
        <v>#N/A</v>
      </c>
      <c r="AV120" s="175" t="e">
        <f t="shared" ca="1" si="139"/>
        <v>#N/A</v>
      </c>
      <c r="AW120" s="199" t="str">
        <f t="shared" si="140"/>
        <v/>
      </c>
      <c r="AX120" s="204" t="str">
        <f t="shared" si="141"/>
        <v/>
      </c>
      <c r="AZ120" s="222">
        <v>112</v>
      </c>
      <c r="BA120" s="167" t="str">
        <f t="shared" ca="1" si="142"/>
        <v/>
      </c>
      <c r="BB120" s="33" t="str">
        <f t="shared" si="158"/>
        <v/>
      </c>
      <c r="BC120" s="220" t="e">
        <f t="shared" ca="1" si="159"/>
        <v>#N/A</v>
      </c>
      <c r="BD120" s="220" t="e">
        <f t="shared" ca="1" si="160"/>
        <v>#N/A</v>
      </c>
      <c r="BE120" s="220" t="e">
        <f t="shared" si="161"/>
        <v>#N/A</v>
      </c>
      <c r="BF120" s="220" t="e">
        <f t="shared" si="162"/>
        <v>#N/A</v>
      </c>
      <c r="BG120" s="224" t="e">
        <f t="shared" si="163"/>
        <v>#N/A</v>
      </c>
      <c r="BH120" s="247" t="str">
        <f t="shared" ca="1" si="143"/>
        <v/>
      </c>
      <c r="BI120" s="230" t="e">
        <f t="shared" si="164"/>
        <v>#N/A</v>
      </c>
      <c r="BJ120" s="220" t="e">
        <f t="shared" si="165"/>
        <v>#N/A</v>
      </c>
      <c r="BK120" s="220" t="e">
        <f t="shared" si="144"/>
        <v>#N/A</v>
      </c>
      <c r="BL120" s="220" t="e">
        <f t="shared" si="145"/>
        <v>#N/A</v>
      </c>
      <c r="BP120" s="5">
        <v>112</v>
      </c>
      <c r="BQ120" s="17" t="e">
        <f t="shared" si="166"/>
        <v>#N/A</v>
      </c>
      <c r="BR120" s="17" t="e">
        <f t="shared" si="167"/>
        <v>#N/A</v>
      </c>
      <c r="BS120" s="17" t="e">
        <f t="shared" si="168"/>
        <v>#N/A</v>
      </c>
      <c r="BT120" s="242"/>
      <c r="BU120" s="17">
        <v>112</v>
      </c>
      <c r="BV120" s="17" t="e">
        <f t="shared" si="169"/>
        <v>#N/A</v>
      </c>
      <c r="BW120" s="17" t="e">
        <f t="shared" si="170"/>
        <v>#N/A</v>
      </c>
      <c r="BX120" s="242"/>
      <c r="BY120" s="17">
        <v>112</v>
      </c>
      <c r="BZ120" s="17" t="e">
        <f t="shared" si="146"/>
        <v>#N/A</v>
      </c>
      <c r="CA120" s="17" t="e">
        <f t="shared" si="171"/>
        <v>#N/A</v>
      </c>
      <c r="CB120" s="17" t="e">
        <f t="shared" si="147"/>
        <v>#N/A</v>
      </c>
      <c r="CC120" s="17" t="e">
        <f t="shared" si="172"/>
        <v>#N/A</v>
      </c>
      <c r="CD120" s="17"/>
      <c r="CE120" s="17"/>
      <c r="CF120" s="17">
        <v>112</v>
      </c>
      <c r="CG120" s="1" t="e">
        <f t="shared" si="173"/>
        <v>#N/A</v>
      </c>
      <c r="CH120" s="1" t="e">
        <f t="shared" si="174"/>
        <v>#N/A</v>
      </c>
      <c r="CI120" s="4" t="e">
        <f t="shared" si="175"/>
        <v>#N/A</v>
      </c>
      <c r="CK120" s="5">
        <f t="shared" si="176"/>
        <v>0</v>
      </c>
      <c r="CL120" s="6">
        <f t="shared" si="177"/>
        <v>0</v>
      </c>
    </row>
    <row r="121" spans="2:90" s="8" customFormat="1" x14ac:dyDescent="0.25">
      <c r="G121" s="245"/>
      <c r="H121" s="245"/>
      <c r="I121" s="245"/>
      <c r="AX121" s="193"/>
      <c r="AZ121" s="193"/>
      <c r="BC121" s="193"/>
    </row>
    <row r="122" spans="2:90" s="8" customFormat="1" x14ac:dyDescent="0.25">
      <c r="G122" s="245"/>
      <c r="H122" s="245"/>
      <c r="I122" s="245"/>
      <c r="AX122" s="193"/>
      <c r="AZ122" s="193"/>
      <c r="BC122" s="193"/>
    </row>
    <row r="123" spans="2:90" s="8" customFormat="1" x14ac:dyDescent="0.25">
      <c r="G123" s="245"/>
      <c r="H123" s="245"/>
      <c r="I123" s="245"/>
      <c r="AX123" s="193"/>
      <c r="AZ123" s="193"/>
      <c r="BC123" s="193"/>
    </row>
    <row r="124" spans="2:90" s="8" customFormat="1" x14ac:dyDescent="0.25">
      <c r="G124" s="245"/>
      <c r="H124" s="245"/>
      <c r="I124" s="245"/>
      <c r="AX124" s="193"/>
      <c r="AZ124" s="193"/>
      <c r="BC124" s="193"/>
    </row>
    <row r="125" spans="2:90" s="8" customFormat="1" x14ac:dyDescent="0.25">
      <c r="G125" s="245"/>
      <c r="H125" s="245"/>
      <c r="I125" s="245"/>
      <c r="AX125" s="193"/>
      <c r="AZ125" s="193"/>
      <c r="BC125" s="193"/>
    </row>
    <row r="126" spans="2:90" s="8" customFormat="1" x14ac:dyDescent="0.25">
      <c r="G126" s="245"/>
      <c r="H126" s="245"/>
      <c r="I126" s="245"/>
      <c r="AX126" s="193"/>
      <c r="AZ126" s="193"/>
      <c r="BC126" s="193"/>
    </row>
    <row r="127" spans="2:90" s="8" customFormat="1" x14ac:dyDescent="0.25">
      <c r="G127" s="245"/>
      <c r="H127" s="245"/>
      <c r="I127" s="245"/>
      <c r="AX127" s="193"/>
      <c r="AZ127" s="193"/>
      <c r="BC127" s="193"/>
    </row>
    <row r="128" spans="2:90" s="8" customFormat="1" x14ac:dyDescent="0.25">
      <c r="G128" s="245"/>
      <c r="H128" s="245"/>
      <c r="I128" s="245"/>
      <c r="AX128" s="193"/>
      <c r="AZ128" s="193"/>
      <c r="BC128" s="193"/>
    </row>
    <row r="129" spans="7:55" s="8" customFormat="1" x14ac:dyDescent="0.25">
      <c r="G129" s="245"/>
      <c r="H129" s="245"/>
      <c r="I129" s="245"/>
      <c r="AX129" s="193"/>
      <c r="AZ129" s="193"/>
      <c r="BC129" s="193"/>
    </row>
    <row r="130" spans="7:55" s="8" customFormat="1" x14ac:dyDescent="0.25">
      <c r="G130" s="245"/>
      <c r="H130" s="245"/>
      <c r="I130" s="245"/>
      <c r="AX130" s="193"/>
      <c r="AZ130" s="193"/>
      <c r="BC130" s="193"/>
    </row>
    <row r="131" spans="7:55" s="8" customFormat="1" x14ac:dyDescent="0.25">
      <c r="G131" s="245"/>
      <c r="H131" s="245"/>
      <c r="I131" s="245"/>
      <c r="AX131" s="193"/>
      <c r="AZ131" s="193"/>
      <c r="BC131" s="193"/>
    </row>
    <row r="132" spans="7:55" s="8" customFormat="1" x14ac:dyDescent="0.25">
      <c r="G132" s="245"/>
      <c r="H132" s="245"/>
      <c r="I132" s="245"/>
      <c r="AX132" s="193"/>
      <c r="AZ132" s="193"/>
      <c r="BC132" s="193"/>
    </row>
    <row r="133" spans="7:55" s="8" customFormat="1" x14ac:dyDescent="0.25">
      <c r="G133" s="245"/>
      <c r="H133" s="245"/>
      <c r="I133" s="245"/>
      <c r="AX133" s="193"/>
      <c r="AZ133" s="193"/>
      <c r="BC133" s="193"/>
    </row>
    <row r="134" spans="7:55" s="8" customFormat="1" x14ac:dyDescent="0.25">
      <c r="G134" s="245"/>
      <c r="H134" s="245"/>
      <c r="I134" s="245"/>
      <c r="AX134" s="193"/>
      <c r="AZ134" s="193"/>
      <c r="BC134" s="193"/>
    </row>
    <row r="135" spans="7:55" s="8" customFormat="1" x14ac:dyDescent="0.25">
      <c r="G135" s="245"/>
      <c r="H135" s="245"/>
      <c r="I135" s="245"/>
      <c r="AX135" s="193"/>
      <c r="AZ135" s="193"/>
      <c r="BC135" s="193"/>
    </row>
    <row r="136" spans="7:55" s="8" customFormat="1" x14ac:dyDescent="0.25">
      <c r="G136" s="245"/>
      <c r="H136" s="245"/>
      <c r="I136" s="245"/>
      <c r="AX136" s="193"/>
      <c r="AZ136" s="193"/>
      <c r="BC136" s="193"/>
    </row>
    <row r="137" spans="7:55" s="8" customFormat="1" x14ac:dyDescent="0.25">
      <c r="G137" s="245"/>
      <c r="H137" s="245"/>
      <c r="I137" s="245"/>
      <c r="AX137" s="193"/>
      <c r="AZ137" s="193"/>
      <c r="BC137" s="193"/>
    </row>
    <row r="138" spans="7:55" s="8" customFormat="1" x14ac:dyDescent="0.25">
      <c r="G138" s="245"/>
      <c r="H138" s="245"/>
      <c r="I138" s="245"/>
      <c r="AX138" s="193"/>
      <c r="AZ138" s="193"/>
      <c r="BC138" s="193"/>
    </row>
    <row r="139" spans="7:55" s="8" customFormat="1" x14ac:dyDescent="0.25">
      <c r="G139" s="245"/>
      <c r="H139" s="245"/>
      <c r="I139" s="245"/>
      <c r="AX139" s="193"/>
      <c r="AZ139" s="193"/>
      <c r="BC139" s="193"/>
    </row>
    <row r="140" spans="7:55" s="8" customFormat="1" x14ac:dyDescent="0.25">
      <c r="G140" s="245"/>
      <c r="H140" s="245"/>
      <c r="I140" s="245"/>
      <c r="AX140" s="193"/>
      <c r="AZ140" s="193"/>
      <c r="BC140" s="193"/>
    </row>
    <row r="141" spans="7:55" s="8" customFormat="1" x14ac:dyDescent="0.25">
      <c r="G141" s="245"/>
      <c r="H141" s="245"/>
      <c r="I141" s="245"/>
      <c r="AX141" s="193"/>
      <c r="AZ141" s="193"/>
      <c r="BC141" s="193"/>
    </row>
    <row r="142" spans="7:55" s="8" customFormat="1" x14ac:dyDescent="0.25">
      <c r="G142" s="245"/>
      <c r="H142" s="245"/>
      <c r="I142" s="245"/>
      <c r="AX142" s="193"/>
      <c r="AZ142" s="193"/>
      <c r="BC142" s="193"/>
    </row>
    <row r="143" spans="7:55" s="8" customFormat="1" x14ac:dyDescent="0.25">
      <c r="G143" s="245"/>
      <c r="H143" s="245"/>
      <c r="I143" s="245"/>
      <c r="AX143" s="193"/>
      <c r="AZ143" s="193"/>
      <c r="BC143" s="193"/>
    </row>
    <row r="144" spans="7:55" s="8" customFormat="1" x14ac:dyDescent="0.25">
      <c r="G144" s="245"/>
      <c r="H144" s="245"/>
      <c r="I144" s="245"/>
      <c r="AX144" s="193"/>
      <c r="AZ144" s="193"/>
      <c r="BC144" s="193"/>
    </row>
    <row r="145" spans="7:55" s="8" customFormat="1" x14ac:dyDescent="0.25">
      <c r="G145" s="245"/>
      <c r="H145" s="245"/>
      <c r="I145" s="245"/>
      <c r="AX145" s="193"/>
      <c r="AZ145" s="193"/>
      <c r="BC145" s="193"/>
    </row>
    <row r="146" spans="7:55" s="8" customFormat="1" x14ac:dyDescent="0.25">
      <c r="G146" s="245"/>
      <c r="H146" s="245"/>
      <c r="I146" s="245"/>
      <c r="AX146" s="193"/>
      <c r="AZ146" s="193"/>
      <c r="BC146" s="193"/>
    </row>
    <row r="147" spans="7:55" s="8" customFormat="1" x14ac:dyDescent="0.25">
      <c r="G147" s="245"/>
      <c r="H147" s="245"/>
      <c r="I147" s="245"/>
      <c r="AX147" s="193"/>
      <c r="AZ147" s="193"/>
      <c r="BC147" s="193"/>
    </row>
    <row r="148" spans="7:55" s="8" customFormat="1" x14ac:dyDescent="0.25">
      <c r="G148" s="245"/>
      <c r="H148" s="245"/>
      <c r="I148" s="245"/>
      <c r="AX148" s="193"/>
      <c r="AZ148" s="193"/>
      <c r="BC148" s="193"/>
    </row>
  </sheetData>
  <autoFilter ref="AW7:AX7" xr:uid="{00000000-0009-0000-0000-000002000000}"/>
  <mergeCells count="17">
    <mergeCell ref="G1:O1"/>
    <mergeCell ref="G2:O2"/>
    <mergeCell ref="G3:O3"/>
    <mergeCell ref="G4:O4"/>
    <mergeCell ref="Q4:R4"/>
    <mergeCell ref="BP7:BS7"/>
    <mergeCell ref="BU7:BW7"/>
    <mergeCell ref="CF7:CH7"/>
    <mergeCell ref="AN4:AO4"/>
    <mergeCell ref="G6:O6"/>
    <mergeCell ref="AK4:AL4"/>
    <mergeCell ref="G5:O5"/>
    <mergeCell ref="AF5:AG5"/>
    <mergeCell ref="AH5:AI5"/>
    <mergeCell ref="BY7:CC7"/>
    <mergeCell ref="T7:U7"/>
    <mergeCell ref="W7:X7"/>
  </mergeCells>
  <phoneticPr fontId="2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ff2bba-8eb1-4f0d-ba45-c155e19144f0">
      <Terms xmlns="http://schemas.microsoft.com/office/infopath/2007/PartnerControls"/>
    </lcf76f155ced4ddcb4097134ff3c332f>
    <TaxCatchAll xmlns="cccaf3ac-2de9-44d4-aa31-54302fceb5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88CBA714C67445A7637C57AFF13745" ma:contentTypeVersion="16" ma:contentTypeDescription="Create a new document." ma:contentTypeScope="" ma:versionID="ce37638f4cb4e5c98d5f6e08bcd8e877">
  <xsd:schema xmlns:xsd="http://www.w3.org/2001/XMLSchema" xmlns:xs="http://www.w3.org/2001/XMLSchema" xmlns:p="http://schemas.microsoft.com/office/2006/metadata/properties" xmlns:ns2="a3a155f4-855a-4d7b-9ef2-804c5f0d3989" xmlns:ns3="83ff2bba-8eb1-4f0d-ba45-c155e19144f0" xmlns:ns4="cccaf3ac-2de9-44d4-aa31-54302fceb5f7" targetNamespace="http://schemas.microsoft.com/office/2006/metadata/properties" ma:root="true" ma:fieldsID="c6aa1d9bbaedee3fda933401985dc61d" ns2:_="" ns3:_="" ns4:_="">
    <xsd:import namespace="a3a155f4-855a-4d7b-9ef2-804c5f0d3989"/>
    <xsd:import namespace="83ff2bba-8eb1-4f0d-ba45-c155e19144f0"/>
    <xsd:import namespace="cccaf3ac-2de9-44d4-aa31-54302fceb5f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155f4-855a-4d7b-9ef2-804c5f0d39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ff2bba-8eb1-4f0d-ba45-c155e19144f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3b0bdb-28a8-4814-9fb9-624c17c095f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ccaf3ac-2de9-44d4-aa31-54302fceb5f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b4e78ac-3a97-47b0-b8d3-b4b77982925f}" ma:internalName="TaxCatchAll" ma:showField="CatchAllData" ma:web="a3a155f4-855a-4d7b-9ef2-804c5f0d39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C29D3D-18EE-448F-A380-A9841BB71A1C}">
  <ds:schemaRefs>
    <ds:schemaRef ds:uri="http://schemas.microsoft.com/sharepoint/v3/contenttype/forms"/>
  </ds:schemaRefs>
</ds:datastoreItem>
</file>

<file path=customXml/itemProps2.xml><?xml version="1.0" encoding="utf-8"?>
<ds:datastoreItem xmlns:ds="http://schemas.openxmlformats.org/officeDocument/2006/customXml" ds:itemID="{E3DE3FF1-9468-4131-B2DF-728A14B423FE}">
  <ds:schemaRefs>
    <ds:schemaRef ds:uri="http://schemas.microsoft.com/office/2006/documentManagement/types"/>
    <ds:schemaRef ds:uri="a3a155f4-855a-4d7b-9ef2-804c5f0d3989"/>
    <ds:schemaRef ds:uri="cccaf3ac-2de9-44d4-aa31-54302fceb5f7"/>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83ff2bba-8eb1-4f0d-ba45-c155e19144f0"/>
    <ds:schemaRef ds:uri="http://www.w3.org/XML/1998/namespace"/>
  </ds:schemaRefs>
</ds:datastoreItem>
</file>

<file path=customXml/itemProps3.xml><?xml version="1.0" encoding="utf-8"?>
<ds:datastoreItem xmlns:ds="http://schemas.openxmlformats.org/officeDocument/2006/customXml" ds:itemID="{56E6B889-50C8-4F09-94AF-715E539CB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155f4-855a-4d7b-9ef2-804c5f0d3989"/>
    <ds:schemaRef ds:uri="83ff2bba-8eb1-4f0d-ba45-c155e19144f0"/>
    <ds:schemaRef ds:uri="cccaf3ac-2de9-44d4-aa31-54302fceb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Home</vt:lpstr>
      <vt:lpstr>Instructions</vt:lpstr>
      <vt:lpstr>Front sheet</vt:lpstr>
      <vt:lpstr>Version</vt:lpstr>
      <vt:lpstr>Work sheet 1</vt:lpstr>
      <vt:lpstr>Date_format</vt:lpstr>
      <vt:lpstr>Improvement</vt:lpstr>
      <vt:lpstr>Number_type</vt:lpstr>
      <vt:lpstr>period</vt:lpstr>
      <vt:lpstr>'Front sheet'!Print_Area</vt:lpstr>
      <vt:lpstr>Rotate</vt:lpstr>
      <vt:lpstr>Yes</vt:lpstr>
      <vt:lpstr>YEs_no</vt:lpstr>
    </vt:vector>
  </TitlesOfParts>
  <Manager/>
  <Company>Peterborough City Hospital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Hayllar</dc:creator>
  <cp:keywords/>
  <dc:description/>
  <cp:lastModifiedBy>Betty-Sue Smith</cp:lastModifiedBy>
  <cp:revision/>
  <dcterms:created xsi:type="dcterms:W3CDTF">2017-05-02T10:02:24Z</dcterms:created>
  <dcterms:modified xsi:type="dcterms:W3CDTF">2023-09-28T10:11:19Z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0x0101007388CBA714C67445A7637C57AFF13745</vt:lpwstr>
  </property>
  <property fmtid="{D5CDD505-2E9C-101B-9397-08002B2CF9AE}" pid="3" name="MediaServiceImageTags">
    <vt:lpwstr/>
  </property>
</Properties>
</file>